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41738069\Desktop\2021\PLAN  ACCION 2021 Y 2022\PUBLICACON 2002 FE ERRATAS\"/>
    </mc:Choice>
  </mc:AlternateContent>
  <xr:revisionPtr revIDLastSave="0" documentId="8_{9A8EEB65-C617-470E-8E58-3542E2DB98BB}" xr6:coauthVersionLast="46" xr6:coauthVersionMax="46" xr10:uidLastSave="{00000000-0000-0000-0000-000000000000}"/>
  <bookViews>
    <workbookView xWindow="0" yWindow="600" windowWidth="20490" windowHeight="10920" xr2:uid="{85C80078-D62B-4247-A494-DCBE0E0A63BD}"/>
  </bookViews>
  <sheets>
    <sheet name="PA 2020 - FE DE ERRATA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39" i="1" l="1"/>
  <c r="AB935" i="1"/>
  <c r="AB931" i="1"/>
  <c r="AB923" i="1"/>
  <c r="AB915" i="1"/>
  <c r="AB885" i="1"/>
  <c r="AB881" i="1"/>
  <c r="AB877" i="1"/>
  <c r="AB859" i="1"/>
  <c r="AB851" i="1"/>
  <c r="AB847" i="1"/>
  <c r="AB843" i="1"/>
  <c r="AB835" i="1"/>
  <c r="AB829" i="1"/>
  <c r="AB823" i="1"/>
  <c r="AB817" i="1"/>
  <c r="AB807" i="1"/>
  <c r="AB785" i="1"/>
  <c r="AB777" i="1"/>
  <c r="AB771" i="1"/>
  <c r="AB891" i="1" l="1"/>
  <c r="AB867" i="1"/>
  <c r="M948" i="1" l="1"/>
  <c r="O947" i="1"/>
  <c r="O948" i="1"/>
  <c r="R945" i="1"/>
  <c r="R946" i="1" s="1"/>
  <c r="Q945" i="1"/>
  <c r="P945" i="1"/>
  <c r="O945" i="1"/>
  <c r="O946" i="1"/>
  <c r="M945" i="1"/>
  <c r="L945" i="1"/>
  <c r="J945" i="1"/>
  <c r="I945" i="1"/>
  <c r="H945" i="1"/>
  <c r="G945" i="1"/>
  <c r="F945" i="1"/>
  <c r="E945" i="1"/>
  <c r="D945" i="1"/>
  <c r="C945" i="1"/>
  <c r="B945" i="1"/>
  <c r="V944" i="1"/>
  <c r="U944" i="1"/>
  <c r="T944" i="1"/>
  <c r="S944" i="1"/>
  <c r="V943" i="1"/>
  <c r="AF943" i="1"/>
  <c r="U943" i="1"/>
  <c r="T943" i="1"/>
  <c r="S943" i="1"/>
  <c r="V942" i="1"/>
  <c r="U942" i="1"/>
  <c r="T942" i="1"/>
  <c r="S942" i="1"/>
  <c r="V941" i="1"/>
  <c r="AF941" i="1"/>
  <c r="U941" i="1"/>
  <c r="T941" i="1"/>
  <c r="S941" i="1"/>
  <c r="V940" i="1"/>
  <c r="U940" i="1"/>
  <c r="T940" i="1"/>
  <c r="Y939" i="1"/>
  <c r="S940" i="1"/>
  <c r="V939" i="1"/>
  <c r="U939" i="1"/>
  <c r="T939" i="1"/>
  <c r="S939" i="1"/>
  <c r="V938" i="1"/>
  <c r="U938" i="1"/>
  <c r="T938" i="1"/>
  <c r="S938" i="1"/>
  <c r="V937" i="1"/>
  <c r="AF937" i="1"/>
  <c r="U937" i="1"/>
  <c r="T937" i="1"/>
  <c r="S937" i="1"/>
  <c r="V936" i="1"/>
  <c r="U936" i="1"/>
  <c r="T936" i="1"/>
  <c r="S936" i="1"/>
  <c r="X935" i="1"/>
  <c r="AA935" i="1"/>
  <c r="Z935" i="1"/>
  <c r="Y935" i="1"/>
  <c r="V935" i="1"/>
  <c r="U935" i="1"/>
  <c r="T935" i="1"/>
  <c r="S935" i="1"/>
  <c r="V934" i="1"/>
  <c r="U934" i="1"/>
  <c r="T934" i="1"/>
  <c r="S934" i="1"/>
  <c r="V933" i="1"/>
  <c r="AF933" i="1"/>
  <c r="U933" i="1"/>
  <c r="T933" i="1"/>
  <c r="S933" i="1"/>
  <c r="V932" i="1"/>
  <c r="U932" i="1"/>
  <c r="Z931" i="1"/>
  <c r="T932" i="1"/>
  <c r="S932" i="1"/>
  <c r="X931" i="1"/>
  <c r="V931" i="1"/>
  <c r="AF931" i="1"/>
  <c r="U931" i="1"/>
  <c r="T931" i="1"/>
  <c r="S931" i="1"/>
  <c r="V930" i="1"/>
  <c r="U930" i="1"/>
  <c r="T930" i="1"/>
  <c r="S930" i="1"/>
  <c r="V929" i="1"/>
  <c r="AF929" i="1"/>
  <c r="U929" i="1"/>
  <c r="T929" i="1"/>
  <c r="S929" i="1"/>
  <c r="V928" i="1"/>
  <c r="AA927" i="1"/>
  <c r="U928" i="1"/>
  <c r="T928" i="1"/>
  <c r="S928" i="1"/>
  <c r="Y927" i="1"/>
  <c r="X927" i="1"/>
  <c r="V927" i="1"/>
  <c r="U927" i="1"/>
  <c r="T927" i="1"/>
  <c r="S927" i="1"/>
  <c r="V926" i="1"/>
  <c r="U926" i="1"/>
  <c r="T926" i="1"/>
  <c r="S926" i="1"/>
  <c r="V925" i="1"/>
  <c r="AF925" i="1"/>
  <c r="U925" i="1"/>
  <c r="T925" i="1"/>
  <c r="S925" i="1"/>
  <c r="V924" i="1"/>
  <c r="U924" i="1"/>
  <c r="T924" i="1"/>
  <c r="S924" i="1"/>
  <c r="V923" i="1"/>
  <c r="AF923" i="1"/>
  <c r="U923" i="1"/>
  <c r="T923" i="1"/>
  <c r="S923" i="1"/>
  <c r="V922" i="1"/>
  <c r="U922" i="1"/>
  <c r="T922" i="1"/>
  <c r="S922" i="1"/>
  <c r="V921" i="1"/>
  <c r="AF921" i="1"/>
  <c r="U921" i="1"/>
  <c r="T921" i="1"/>
  <c r="S921" i="1"/>
  <c r="V920" i="1"/>
  <c r="U920" i="1"/>
  <c r="T920" i="1"/>
  <c r="Y919" i="1"/>
  <c r="S920" i="1"/>
  <c r="AA919" i="1"/>
  <c r="Z919" i="1"/>
  <c r="V919" i="1"/>
  <c r="AF919" i="1"/>
  <c r="U919" i="1"/>
  <c r="T919" i="1"/>
  <c r="S919" i="1"/>
  <c r="V918" i="1"/>
  <c r="AA915" i="1"/>
  <c r="U918" i="1"/>
  <c r="T918" i="1"/>
  <c r="S918" i="1"/>
  <c r="AF917" i="1"/>
  <c r="V917" i="1"/>
  <c r="U917" i="1"/>
  <c r="T917" i="1"/>
  <c r="S917" i="1"/>
  <c r="V916" i="1"/>
  <c r="U916" i="1"/>
  <c r="Z915" i="1"/>
  <c r="T916" i="1"/>
  <c r="S916" i="1"/>
  <c r="X915" i="1"/>
  <c r="V915" i="1"/>
  <c r="U915" i="1"/>
  <c r="T915" i="1"/>
  <c r="S915" i="1"/>
  <c r="A915" i="1"/>
  <c r="A945" i="1"/>
  <c r="V914" i="1"/>
  <c r="U914" i="1"/>
  <c r="T914" i="1"/>
  <c r="S914" i="1"/>
  <c r="V913" i="1"/>
  <c r="AF913" i="1"/>
  <c r="U913" i="1"/>
  <c r="T913" i="1"/>
  <c r="S913" i="1"/>
  <c r="V912" i="1"/>
  <c r="U912" i="1"/>
  <c r="T912" i="1"/>
  <c r="Y911" i="1"/>
  <c r="S912" i="1"/>
  <c r="X911" i="1"/>
  <c r="V911" i="1"/>
  <c r="AF911" i="1"/>
  <c r="AG911" i="1"/>
  <c r="AH911" i="1"/>
  <c r="U911" i="1"/>
  <c r="T911" i="1"/>
  <c r="S911" i="1"/>
  <c r="V910" i="1"/>
  <c r="U910" i="1"/>
  <c r="T910" i="1"/>
  <c r="S910" i="1"/>
  <c r="V909" i="1"/>
  <c r="AF909" i="1"/>
  <c r="U909" i="1"/>
  <c r="T909" i="1"/>
  <c r="S909" i="1"/>
  <c r="V908" i="1"/>
  <c r="U908" i="1"/>
  <c r="T908" i="1"/>
  <c r="S908" i="1"/>
  <c r="V907" i="1"/>
  <c r="AF907" i="1"/>
  <c r="U907" i="1"/>
  <c r="T907" i="1"/>
  <c r="S907" i="1"/>
  <c r="V906" i="1"/>
  <c r="U906" i="1"/>
  <c r="T906" i="1"/>
  <c r="S906" i="1"/>
  <c r="V905" i="1"/>
  <c r="AF905" i="1"/>
  <c r="U905" i="1"/>
  <c r="T905" i="1"/>
  <c r="S905" i="1"/>
  <c r="V904" i="1"/>
  <c r="U904" i="1"/>
  <c r="T904" i="1"/>
  <c r="S904" i="1"/>
  <c r="V903" i="1"/>
  <c r="AF903" i="1"/>
  <c r="U903" i="1"/>
  <c r="T903" i="1"/>
  <c r="S903" i="1"/>
  <c r="V902" i="1"/>
  <c r="U902" i="1"/>
  <c r="T902" i="1"/>
  <c r="S902" i="1"/>
  <c r="V901" i="1"/>
  <c r="U901" i="1"/>
  <c r="T901" i="1"/>
  <c r="S901" i="1"/>
  <c r="V900" i="1"/>
  <c r="U900" i="1"/>
  <c r="T900" i="1"/>
  <c r="S900" i="1"/>
  <c r="V899" i="1"/>
  <c r="AF899" i="1"/>
  <c r="U899" i="1"/>
  <c r="T899" i="1"/>
  <c r="S899" i="1"/>
  <c r="V898" i="1"/>
  <c r="U898" i="1"/>
  <c r="T898" i="1"/>
  <c r="S898" i="1"/>
  <c r="V897" i="1"/>
  <c r="AF897" i="1"/>
  <c r="U897" i="1"/>
  <c r="T897" i="1"/>
  <c r="S897" i="1"/>
  <c r="V896" i="1"/>
  <c r="U896" i="1"/>
  <c r="Z895" i="1"/>
  <c r="T896" i="1"/>
  <c r="S896" i="1"/>
  <c r="AA895" i="1"/>
  <c r="V895" i="1"/>
  <c r="U895" i="1"/>
  <c r="T895" i="1"/>
  <c r="S895" i="1"/>
  <c r="V894" i="1"/>
  <c r="U894" i="1"/>
  <c r="T894" i="1"/>
  <c r="S894" i="1"/>
  <c r="V893" i="1"/>
  <c r="AF893" i="1"/>
  <c r="U893" i="1"/>
  <c r="T893" i="1"/>
  <c r="S893" i="1"/>
  <c r="V892" i="1"/>
  <c r="U892" i="1"/>
  <c r="T892" i="1"/>
  <c r="Y891" i="1"/>
  <c r="S892" i="1"/>
  <c r="X891" i="1"/>
  <c r="V891" i="1"/>
  <c r="U891" i="1"/>
  <c r="T891" i="1"/>
  <c r="S891" i="1"/>
  <c r="K891" i="1"/>
  <c r="V890" i="1"/>
  <c r="U890" i="1"/>
  <c r="T890" i="1"/>
  <c r="S890" i="1"/>
  <c r="V889" i="1"/>
  <c r="AF889" i="1"/>
  <c r="U889" i="1"/>
  <c r="T889" i="1"/>
  <c r="S889" i="1"/>
  <c r="V888" i="1"/>
  <c r="U888" i="1"/>
  <c r="T888" i="1"/>
  <c r="S888" i="1"/>
  <c r="V887" i="1"/>
  <c r="AF887" i="1"/>
  <c r="U887" i="1"/>
  <c r="T887" i="1"/>
  <c r="S887" i="1"/>
  <c r="V886" i="1"/>
  <c r="AA885" i="1"/>
  <c r="U886" i="1"/>
  <c r="T886" i="1"/>
  <c r="S886" i="1"/>
  <c r="AF885" i="1"/>
  <c r="V885" i="1"/>
  <c r="U885" i="1"/>
  <c r="T885" i="1"/>
  <c r="S885" i="1"/>
  <c r="K885" i="1"/>
  <c r="V884" i="1"/>
  <c r="U884" i="1"/>
  <c r="T884" i="1"/>
  <c r="S884" i="1"/>
  <c r="V883" i="1"/>
  <c r="AF883" i="1"/>
  <c r="U883" i="1"/>
  <c r="T883" i="1"/>
  <c r="S883" i="1"/>
  <c r="V882" i="1"/>
  <c r="U882" i="1"/>
  <c r="Z881" i="1"/>
  <c r="T882" i="1"/>
  <c r="S882" i="1"/>
  <c r="V881" i="1"/>
  <c r="U881" i="1"/>
  <c r="T881" i="1"/>
  <c r="S881" i="1"/>
  <c r="K881" i="1"/>
  <c r="V880" i="1"/>
  <c r="U880" i="1"/>
  <c r="T880" i="1"/>
  <c r="S880" i="1"/>
  <c r="V879" i="1"/>
  <c r="AF879" i="1"/>
  <c r="U879" i="1"/>
  <c r="T879" i="1"/>
  <c r="S879" i="1"/>
  <c r="V878" i="1"/>
  <c r="AA877" i="1"/>
  <c r="U878" i="1"/>
  <c r="T878" i="1"/>
  <c r="Y877" i="1"/>
  <c r="S878" i="1"/>
  <c r="AF877" i="1"/>
  <c r="AG877" i="1"/>
  <c r="AH877" i="1"/>
  <c r="V877" i="1"/>
  <c r="U877" i="1"/>
  <c r="T877" i="1"/>
  <c r="S877" i="1"/>
  <c r="V876" i="1"/>
  <c r="U876" i="1"/>
  <c r="T876" i="1"/>
  <c r="S876" i="1"/>
  <c r="V875" i="1"/>
  <c r="AF875" i="1"/>
  <c r="U875" i="1"/>
  <c r="T875" i="1"/>
  <c r="S875" i="1"/>
  <c r="V874" i="1"/>
  <c r="U874" i="1"/>
  <c r="T874" i="1"/>
  <c r="S874" i="1"/>
  <c r="V873" i="1"/>
  <c r="AF873" i="1"/>
  <c r="U873" i="1"/>
  <c r="T873" i="1"/>
  <c r="S873" i="1"/>
  <c r="V872" i="1"/>
  <c r="U872" i="1"/>
  <c r="T872" i="1"/>
  <c r="S872" i="1"/>
  <c r="V871" i="1"/>
  <c r="AF871" i="1"/>
  <c r="U871" i="1"/>
  <c r="T871" i="1"/>
  <c r="S871" i="1"/>
  <c r="V870" i="1"/>
  <c r="U870" i="1"/>
  <c r="T870" i="1"/>
  <c r="S870" i="1"/>
  <c r="V869" i="1"/>
  <c r="AF869" i="1"/>
  <c r="U869" i="1"/>
  <c r="T869" i="1"/>
  <c r="S869" i="1"/>
  <c r="V868" i="1"/>
  <c r="U868" i="1"/>
  <c r="Z867" i="1"/>
  <c r="T868" i="1"/>
  <c r="S868" i="1"/>
  <c r="V867" i="1"/>
  <c r="AF867" i="1"/>
  <c r="U867" i="1"/>
  <c r="T867" i="1"/>
  <c r="S867" i="1"/>
  <c r="V866" i="1"/>
  <c r="U866" i="1"/>
  <c r="T866" i="1"/>
  <c r="S866" i="1"/>
  <c r="V865" i="1"/>
  <c r="AF865" i="1"/>
  <c r="U865" i="1"/>
  <c r="T865" i="1"/>
  <c r="S865" i="1"/>
  <c r="V864" i="1"/>
  <c r="U864" i="1"/>
  <c r="T864" i="1"/>
  <c r="S864" i="1"/>
  <c r="V863" i="1"/>
  <c r="AF863" i="1"/>
  <c r="U863" i="1"/>
  <c r="T863" i="1"/>
  <c r="S863" i="1"/>
  <c r="V862" i="1"/>
  <c r="U862" i="1"/>
  <c r="T862" i="1"/>
  <c r="S862" i="1"/>
  <c r="V861" i="1"/>
  <c r="AF861" i="1"/>
  <c r="U861" i="1"/>
  <c r="T861" i="1"/>
  <c r="S861" i="1"/>
  <c r="V860" i="1"/>
  <c r="U860" i="1"/>
  <c r="T860" i="1"/>
  <c r="Y859" i="1"/>
  <c r="S860" i="1"/>
  <c r="V859" i="1"/>
  <c r="AF859" i="1"/>
  <c r="U859" i="1"/>
  <c r="T859" i="1"/>
  <c r="S859" i="1"/>
  <c r="V858" i="1"/>
  <c r="U858" i="1"/>
  <c r="T858" i="1"/>
  <c r="S858" i="1"/>
  <c r="AF857" i="1"/>
  <c r="V857" i="1"/>
  <c r="U857" i="1"/>
  <c r="T857" i="1"/>
  <c r="S857" i="1"/>
  <c r="V856" i="1"/>
  <c r="U856" i="1"/>
  <c r="T856" i="1"/>
  <c r="S856" i="1"/>
  <c r="V855" i="1"/>
  <c r="AF855" i="1"/>
  <c r="U855" i="1"/>
  <c r="T855" i="1"/>
  <c r="S855" i="1"/>
  <c r="V854" i="1"/>
  <c r="U854" i="1"/>
  <c r="T854" i="1"/>
  <c r="S854" i="1"/>
  <c r="V853" i="1"/>
  <c r="AF853" i="1"/>
  <c r="U853" i="1"/>
  <c r="T853" i="1"/>
  <c r="S853" i="1"/>
  <c r="V852" i="1"/>
  <c r="U852" i="1"/>
  <c r="T852" i="1"/>
  <c r="S852" i="1"/>
  <c r="V851" i="1"/>
  <c r="U851" i="1"/>
  <c r="T851" i="1"/>
  <c r="S851" i="1"/>
  <c r="V850" i="1"/>
  <c r="U850" i="1"/>
  <c r="T850" i="1"/>
  <c r="S850" i="1"/>
  <c r="V849" i="1"/>
  <c r="U849" i="1"/>
  <c r="T849" i="1"/>
  <c r="S849" i="1"/>
  <c r="V848" i="1"/>
  <c r="AA847" i="1"/>
  <c r="U848" i="1"/>
  <c r="T848" i="1"/>
  <c r="S848" i="1"/>
  <c r="X847" i="1"/>
  <c r="V847" i="1"/>
  <c r="U847" i="1"/>
  <c r="T847" i="1"/>
  <c r="S847" i="1"/>
  <c r="V846" i="1"/>
  <c r="U846" i="1"/>
  <c r="T846" i="1"/>
  <c r="S846" i="1"/>
  <c r="V845" i="1"/>
  <c r="AF845" i="1"/>
  <c r="U845" i="1"/>
  <c r="T845" i="1"/>
  <c r="S845" i="1"/>
  <c r="V844" i="1"/>
  <c r="AA843" i="1"/>
  <c r="U844" i="1"/>
  <c r="Z843" i="1"/>
  <c r="T844" i="1"/>
  <c r="Y843" i="1"/>
  <c r="S844" i="1"/>
  <c r="X843" i="1"/>
  <c r="V843" i="1"/>
  <c r="U843" i="1"/>
  <c r="T843" i="1"/>
  <c r="S843" i="1"/>
  <c r="K843" i="1"/>
  <c r="V842" i="1"/>
  <c r="U842" i="1"/>
  <c r="T842" i="1"/>
  <c r="S842" i="1"/>
  <c r="V841" i="1"/>
  <c r="AF841" i="1"/>
  <c r="U841" i="1"/>
  <c r="T841" i="1"/>
  <c r="S841" i="1"/>
  <c r="V840" i="1"/>
  <c r="U840" i="1"/>
  <c r="T840" i="1"/>
  <c r="S840" i="1"/>
  <c r="V839" i="1"/>
  <c r="AF839" i="1"/>
  <c r="U839" i="1"/>
  <c r="T839" i="1"/>
  <c r="S839" i="1"/>
  <c r="V838" i="1"/>
  <c r="U838" i="1"/>
  <c r="T838" i="1"/>
  <c r="S838" i="1"/>
  <c r="V837" i="1"/>
  <c r="AF837" i="1"/>
  <c r="U837" i="1"/>
  <c r="T837" i="1"/>
  <c r="S837" i="1"/>
  <c r="V836" i="1"/>
  <c r="U836" i="1"/>
  <c r="T836" i="1"/>
  <c r="S836" i="1"/>
  <c r="X835" i="1"/>
  <c r="V835" i="1"/>
  <c r="AF835" i="1"/>
  <c r="AG835" i="1"/>
  <c r="U835" i="1"/>
  <c r="T835" i="1"/>
  <c r="S835" i="1"/>
  <c r="V834" i="1"/>
  <c r="U834" i="1"/>
  <c r="T834" i="1"/>
  <c r="S834" i="1"/>
  <c r="V833" i="1"/>
  <c r="U833" i="1"/>
  <c r="T833" i="1"/>
  <c r="S833" i="1"/>
  <c r="V832" i="1"/>
  <c r="U832" i="1"/>
  <c r="T832" i="1"/>
  <c r="S832" i="1"/>
  <c r="V831" i="1"/>
  <c r="U831" i="1"/>
  <c r="T831" i="1"/>
  <c r="S831" i="1"/>
  <c r="V830" i="1"/>
  <c r="U830" i="1"/>
  <c r="Z829" i="1"/>
  <c r="T830" i="1"/>
  <c r="Y829" i="1"/>
  <c r="S830" i="1"/>
  <c r="V829" i="1"/>
  <c r="U829" i="1"/>
  <c r="T829" i="1"/>
  <c r="S829" i="1"/>
  <c r="V828" i="1"/>
  <c r="U828" i="1"/>
  <c r="T828" i="1"/>
  <c r="S828" i="1"/>
  <c r="V827" i="1"/>
  <c r="AF827" i="1"/>
  <c r="U827" i="1"/>
  <c r="T827" i="1"/>
  <c r="S827" i="1"/>
  <c r="V826" i="1"/>
  <c r="U826" i="1"/>
  <c r="T826" i="1"/>
  <c r="S826" i="1"/>
  <c r="V825" i="1"/>
  <c r="AF825" i="1"/>
  <c r="U825" i="1"/>
  <c r="T825" i="1"/>
  <c r="S825" i="1"/>
  <c r="V824" i="1"/>
  <c r="U824" i="1"/>
  <c r="Z823" i="1"/>
  <c r="T824" i="1"/>
  <c r="Y823" i="1"/>
  <c r="S824" i="1"/>
  <c r="V823" i="1"/>
  <c r="U823" i="1"/>
  <c r="T823" i="1"/>
  <c r="S823" i="1"/>
  <c r="V822" i="1"/>
  <c r="U822" i="1"/>
  <c r="T822" i="1"/>
  <c r="S822" i="1"/>
  <c r="V821" i="1"/>
  <c r="AF821" i="1"/>
  <c r="U821" i="1"/>
  <c r="T821" i="1"/>
  <c r="S821" i="1"/>
  <c r="V820" i="1"/>
  <c r="U820" i="1"/>
  <c r="T820" i="1"/>
  <c r="S820" i="1"/>
  <c r="AF819" i="1"/>
  <c r="V819" i="1"/>
  <c r="U819" i="1"/>
  <c r="T819" i="1"/>
  <c r="S819" i="1"/>
  <c r="V818" i="1"/>
  <c r="U818" i="1"/>
  <c r="T818" i="1"/>
  <c r="S818" i="1"/>
  <c r="X817" i="1"/>
  <c r="V817" i="1"/>
  <c r="AF817" i="1"/>
  <c r="U817" i="1"/>
  <c r="T817" i="1"/>
  <c r="S817" i="1"/>
  <c r="V816" i="1"/>
  <c r="U816" i="1"/>
  <c r="T816" i="1"/>
  <c r="S816" i="1"/>
  <c r="AF815" i="1"/>
  <c r="V815" i="1"/>
  <c r="U815" i="1"/>
  <c r="T815" i="1"/>
  <c r="S815" i="1"/>
  <c r="V814" i="1"/>
  <c r="U814" i="1"/>
  <c r="T814" i="1"/>
  <c r="S814" i="1"/>
  <c r="V813" i="1"/>
  <c r="AF813" i="1"/>
  <c r="U813" i="1"/>
  <c r="T813" i="1"/>
  <c r="S813" i="1"/>
  <c r="V812" i="1"/>
  <c r="U812" i="1"/>
  <c r="T812" i="1"/>
  <c r="S812" i="1"/>
  <c r="V811" i="1"/>
  <c r="AF811" i="1"/>
  <c r="U811" i="1"/>
  <c r="T811" i="1"/>
  <c r="S811" i="1"/>
  <c r="V810" i="1"/>
  <c r="U810" i="1"/>
  <c r="T810" i="1"/>
  <c r="S810" i="1"/>
  <c r="V809" i="1"/>
  <c r="AF809" i="1"/>
  <c r="U809" i="1"/>
  <c r="T809" i="1"/>
  <c r="S809" i="1"/>
  <c r="V808" i="1"/>
  <c r="U808" i="1"/>
  <c r="Z807" i="1"/>
  <c r="T808" i="1"/>
  <c r="S808" i="1"/>
  <c r="V807" i="1"/>
  <c r="AF807" i="1"/>
  <c r="U807" i="1"/>
  <c r="T807" i="1"/>
  <c r="S807" i="1"/>
  <c r="V806" i="1"/>
  <c r="U806" i="1"/>
  <c r="T806" i="1"/>
  <c r="S806" i="1"/>
  <c r="V805" i="1"/>
  <c r="AF805" i="1"/>
  <c r="U805" i="1"/>
  <c r="T805" i="1"/>
  <c r="S805" i="1"/>
  <c r="V804" i="1"/>
  <c r="U804" i="1"/>
  <c r="T804" i="1"/>
  <c r="S804" i="1"/>
  <c r="AF803" i="1"/>
  <c r="V803" i="1"/>
  <c r="U803" i="1"/>
  <c r="T803" i="1"/>
  <c r="S803" i="1"/>
  <c r="V802" i="1"/>
  <c r="U802" i="1"/>
  <c r="T802" i="1"/>
  <c r="S802" i="1"/>
  <c r="V801" i="1"/>
  <c r="AF801" i="1"/>
  <c r="U801" i="1"/>
  <c r="T801" i="1"/>
  <c r="S801" i="1"/>
  <c r="V800" i="1"/>
  <c r="U800" i="1"/>
  <c r="T800" i="1"/>
  <c r="S800" i="1"/>
  <c r="V799" i="1"/>
  <c r="AF799" i="1"/>
  <c r="U799" i="1"/>
  <c r="T799" i="1"/>
  <c r="S799" i="1"/>
  <c r="V798" i="1"/>
  <c r="U798" i="1"/>
  <c r="T798" i="1"/>
  <c r="S798" i="1"/>
  <c r="V797" i="1"/>
  <c r="AF797" i="1"/>
  <c r="U797" i="1"/>
  <c r="T797" i="1"/>
  <c r="S797" i="1"/>
  <c r="V796" i="1"/>
  <c r="U796" i="1"/>
  <c r="T796" i="1"/>
  <c r="S796" i="1"/>
  <c r="V795" i="1"/>
  <c r="AF795" i="1"/>
  <c r="U795" i="1"/>
  <c r="T795" i="1"/>
  <c r="S795" i="1"/>
  <c r="V794" i="1"/>
  <c r="U794" i="1"/>
  <c r="T794" i="1"/>
  <c r="S794" i="1"/>
  <c r="AA793" i="1"/>
  <c r="Z793" i="1"/>
  <c r="V793" i="1"/>
  <c r="U793" i="1"/>
  <c r="T793" i="1"/>
  <c r="S793" i="1"/>
  <c r="V792" i="1"/>
  <c r="U792" i="1"/>
  <c r="T792" i="1"/>
  <c r="S792" i="1"/>
  <c r="V791" i="1"/>
  <c r="AF791" i="1"/>
  <c r="U791" i="1"/>
  <c r="T791" i="1"/>
  <c r="S791" i="1"/>
  <c r="V790" i="1"/>
  <c r="U790" i="1"/>
  <c r="T790" i="1"/>
  <c r="S790" i="1"/>
  <c r="V789" i="1"/>
  <c r="AF789" i="1"/>
  <c r="U789" i="1"/>
  <c r="T789" i="1"/>
  <c r="S789" i="1"/>
  <c r="V788" i="1"/>
  <c r="U788" i="1"/>
  <c r="T788" i="1"/>
  <c r="S788" i="1"/>
  <c r="V787" i="1"/>
  <c r="AF787" i="1"/>
  <c r="U787" i="1"/>
  <c r="T787" i="1"/>
  <c r="S787" i="1"/>
  <c r="V786" i="1"/>
  <c r="U786" i="1"/>
  <c r="T786" i="1"/>
  <c r="S786" i="1"/>
  <c r="V785" i="1"/>
  <c r="AF785" i="1"/>
  <c r="AG785" i="1"/>
  <c r="AH785" i="1"/>
  <c r="U785" i="1"/>
  <c r="T785" i="1"/>
  <c r="S785" i="1"/>
  <c r="V784" i="1"/>
  <c r="U784" i="1"/>
  <c r="T784" i="1"/>
  <c r="S784" i="1"/>
  <c r="V783" i="1"/>
  <c r="AF783" i="1"/>
  <c r="U783" i="1"/>
  <c r="T783" i="1"/>
  <c r="S783" i="1"/>
  <c r="V782" i="1"/>
  <c r="U782" i="1"/>
  <c r="T782" i="1"/>
  <c r="S782" i="1"/>
  <c r="V781" i="1"/>
  <c r="AF781" i="1"/>
  <c r="U781" i="1"/>
  <c r="T781" i="1"/>
  <c r="S781" i="1"/>
  <c r="V780" i="1"/>
  <c r="U780" i="1"/>
  <c r="T780" i="1"/>
  <c r="S780" i="1"/>
  <c r="V779" i="1"/>
  <c r="AF779" i="1"/>
  <c r="U779" i="1"/>
  <c r="T779" i="1"/>
  <c r="S779" i="1"/>
  <c r="V778" i="1"/>
  <c r="U778" i="1"/>
  <c r="T778" i="1"/>
  <c r="S778" i="1"/>
  <c r="AA777" i="1"/>
  <c r="V777" i="1"/>
  <c r="U777" i="1"/>
  <c r="T777" i="1"/>
  <c r="S777" i="1"/>
  <c r="V776" i="1"/>
  <c r="U776" i="1"/>
  <c r="T776" i="1"/>
  <c r="S776" i="1"/>
  <c r="V775" i="1"/>
  <c r="AF775" i="1"/>
  <c r="U775" i="1"/>
  <c r="T775" i="1"/>
  <c r="S775" i="1"/>
  <c r="V774" i="1"/>
  <c r="U774" i="1"/>
  <c r="T774" i="1"/>
  <c r="S774" i="1"/>
  <c r="V773" i="1"/>
  <c r="AF773" i="1"/>
  <c r="U773" i="1"/>
  <c r="T773" i="1"/>
  <c r="S773" i="1"/>
  <c r="V772" i="1"/>
  <c r="AF771" i="1"/>
  <c r="U772" i="1"/>
  <c r="T772" i="1"/>
  <c r="S772" i="1"/>
  <c r="Z771" i="1"/>
  <c r="V771" i="1"/>
  <c r="U771" i="1"/>
  <c r="T771" i="1"/>
  <c r="S771" i="1"/>
  <c r="V770" i="1"/>
  <c r="U770" i="1"/>
  <c r="T770" i="1"/>
  <c r="S770" i="1"/>
  <c r="V769" i="1"/>
  <c r="AF769" i="1"/>
  <c r="U769" i="1"/>
  <c r="T769" i="1"/>
  <c r="S769" i="1"/>
  <c r="V768" i="1"/>
  <c r="U768" i="1"/>
  <c r="T768" i="1"/>
  <c r="S768" i="1"/>
  <c r="V767" i="1"/>
  <c r="AF767" i="1"/>
  <c r="U767" i="1"/>
  <c r="T767" i="1"/>
  <c r="S767" i="1"/>
  <c r="V766" i="1"/>
  <c r="U766" i="1"/>
  <c r="T766" i="1"/>
  <c r="S766" i="1"/>
  <c r="V765" i="1"/>
  <c r="AF765" i="1"/>
  <c r="U765" i="1"/>
  <c r="T765" i="1"/>
  <c r="S765" i="1"/>
  <c r="V764" i="1"/>
  <c r="U764" i="1"/>
  <c r="T764" i="1"/>
  <c r="S764" i="1"/>
  <c r="V763" i="1"/>
  <c r="AF763" i="1"/>
  <c r="U763" i="1"/>
  <c r="T763" i="1"/>
  <c r="S763" i="1"/>
  <c r="V762" i="1"/>
  <c r="U762" i="1"/>
  <c r="T762" i="1"/>
  <c r="S762" i="1"/>
  <c r="V761" i="1"/>
  <c r="AF761" i="1"/>
  <c r="U761" i="1"/>
  <c r="T761" i="1"/>
  <c r="S761" i="1"/>
  <c r="V760" i="1"/>
  <c r="U760" i="1"/>
  <c r="T760" i="1"/>
  <c r="Y759" i="1"/>
  <c r="S760" i="1"/>
  <c r="V759" i="1"/>
  <c r="AF759" i="1"/>
  <c r="U759" i="1"/>
  <c r="T759" i="1"/>
  <c r="S759" i="1"/>
  <c r="V758" i="1"/>
  <c r="U758" i="1"/>
  <c r="T758" i="1"/>
  <c r="S758" i="1"/>
  <c r="V757" i="1"/>
  <c r="AF757" i="1"/>
  <c r="U757" i="1"/>
  <c r="T757" i="1"/>
  <c r="S757" i="1"/>
  <c r="V756" i="1"/>
  <c r="U756" i="1"/>
  <c r="T756" i="1"/>
  <c r="S756" i="1"/>
  <c r="V755" i="1"/>
  <c r="AF755" i="1"/>
  <c r="U755" i="1"/>
  <c r="T755" i="1"/>
  <c r="S755" i="1"/>
  <c r="V754" i="1"/>
  <c r="U754" i="1"/>
  <c r="T754" i="1"/>
  <c r="S754" i="1"/>
  <c r="V753" i="1"/>
  <c r="AF753" i="1"/>
  <c r="U753" i="1"/>
  <c r="T753" i="1"/>
  <c r="S753" i="1"/>
  <c r="V752" i="1"/>
  <c r="U752" i="1"/>
  <c r="T752" i="1"/>
  <c r="S752" i="1"/>
  <c r="V751" i="1"/>
  <c r="AF751" i="1"/>
  <c r="U751" i="1"/>
  <c r="T751" i="1"/>
  <c r="S751" i="1"/>
  <c r="V750" i="1"/>
  <c r="U750" i="1"/>
  <c r="T750" i="1"/>
  <c r="S750" i="1"/>
  <c r="V749" i="1"/>
  <c r="AF749" i="1"/>
  <c r="U749" i="1"/>
  <c r="T749" i="1"/>
  <c r="S749" i="1"/>
  <c r="V748" i="1"/>
  <c r="U748" i="1"/>
  <c r="T748" i="1"/>
  <c r="S748" i="1"/>
  <c r="V747" i="1"/>
  <c r="AF747" i="1"/>
  <c r="U747" i="1"/>
  <c r="T747" i="1"/>
  <c r="S747" i="1"/>
  <c r="V746" i="1"/>
  <c r="U746" i="1"/>
  <c r="T746" i="1"/>
  <c r="S746" i="1"/>
  <c r="V745" i="1"/>
  <c r="AF745" i="1"/>
  <c r="U745" i="1"/>
  <c r="T745" i="1"/>
  <c r="S745" i="1"/>
  <c r="V744" i="1"/>
  <c r="U744" i="1"/>
  <c r="T744" i="1"/>
  <c r="S744" i="1"/>
  <c r="AF743" i="1"/>
  <c r="V743" i="1"/>
  <c r="U743" i="1"/>
  <c r="T743" i="1"/>
  <c r="S743" i="1"/>
  <c r="V742" i="1"/>
  <c r="U742" i="1"/>
  <c r="T742" i="1"/>
  <c r="S742" i="1"/>
  <c r="V741" i="1"/>
  <c r="AF741" i="1"/>
  <c r="U741" i="1"/>
  <c r="T741" i="1"/>
  <c r="S741" i="1"/>
  <c r="V740" i="1"/>
  <c r="U740" i="1"/>
  <c r="T740" i="1"/>
  <c r="S740" i="1"/>
  <c r="V739" i="1"/>
  <c r="AF739" i="1"/>
  <c r="U739" i="1"/>
  <c r="T739" i="1"/>
  <c r="S739" i="1"/>
  <c r="V738" i="1"/>
  <c r="U738" i="1"/>
  <c r="T738" i="1"/>
  <c r="S738" i="1"/>
  <c r="V737" i="1"/>
  <c r="AF737" i="1"/>
  <c r="U737" i="1"/>
  <c r="T737" i="1"/>
  <c r="S737" i="1"/>
  <c r="V736" i="1"/>
  <c r="U736" i="1"/>
  <c r="T736" i="1"/>
  <c r="S736" i="1"/>
  <c r="AF735" i="1"/>
  <c r="V735" i="1"/>
  <c r="U735" i="1"/>
  <c r="T735" i="1"/>
  <c r="S735" i="1"/>
  <c r="V734" i="1"/>
  <c r="U734" i="1"/>
  <c r="T734" i="1"/>
  <c r="S734" i="1"/>
  <c r="V733" i="1"/>
  <c r="AF733" i="1"/>
  <c r="U733" i="1"/>
  <c r="T733" i="1"/>
  <c r="S733" i="1"/>
  <c r="V732" i="1"/>
  <c r="U732" i="1"/>
  <c r="T732" i="1"/>
  <c r="S732" i="1"/>
  <c r="V731" i="1"/>
  <c r="AF731" i="1"/>
  <c r="U731" i="1"/>
  <c r="T731" i="1"/>
  <c r="S731" i="1"/>
  <c r="V730" i="1"/>
  <c r="U730" i="1"/>
  <c r="T730" i="1"/>
  <c r="S730" i="1"/>
  <c r="V729" i="1"/>
  <c r="AF729" i="1"/>
  <c r="U729" i="1"/>
  <c r="T729" i="1"/>
  <c r="S729" i="1"/>
  <c r="V728" i="1"/>
  <c r="U728" i="1"/>
  <c r="T728" i="1"/>
  <c r="S728" i="1"/>
  <c r="V727" i="1"/>
  <c r="AF727" i="1"/>
  <c r="U727" i="1"/>
  <c r="T727" i="1"/>
  <c r="S727" i="1"/>
  <c r="V726" i="1"/>
  <c r="U726" i="1"/>
  <c r="T726" i="1"/>
  <c r="S726" i="1"/>
  <c r="V725" i="1"/>
  <c r="AF725" i="1"/>
  <c r="U725" i="1"/>
  <c r="T725" i="1"/>
  <c r="S725" i="1"/>
  <c r="V724" i="1"/>
  <c r="U724" i="1"/>
  <c r="T724" i="1"/>
  <c r="S724" i="1"/>
  <c r="V723" i="1"/>
  <c r="AF723" i="1"/>
  <c r="U723" i="1"/>
  <c r="T723" i="1"/>
  <c r="S723" i="1"/>
  <c r="V722" i="1"/>
  <c r="U722" i="1"/>
  <c r="T722" i="1"/>
  <c r="S722" i="1"/>
  <c r="V721" i="1"/>
  <c r="AF721" i="1"/>
  <c r="U721" i="1"/>
  <c r="T721" i="1"/>
  <c r="S721" i="1"/>
  <c r="V720" i="1"/>
  <c r="AA713" i="1"/>
  <c r="U720" i="1"/>
  <c r="T720" i="1"/>
  <c r="S720" i="1"/>
  <c r="AF719" i="1"/>
  <c r="V719" i="1"/>
  <c r="U719" i="1"/>
  <c r="T719" i="1"/>
  <c r="S719" i="1"/>
  <c r="V718" i="1"/>
  <c r="U718" i="1"/>
  <c r="T718" i="1"/>
  <c r="S718" i="1"/>
  <c r="V717" i="1"/>
  <c r="AF717" i="1"/>
  <c r="U717" i="1"/>
  <c r="T717" i="1"/>
  <c r="S717" i="1"/>
  <c r="V716" i="1"/>
  <c r="U716" i="1"/>
  <c r="T716" i="1"/>
  <c r="S716" i="1"/>
  <c r="V715" i="1"/>
  <c r="AF715" i="1"/>
  <c r="U715" i="1"/>
  <c r="T715" i="1"/>
  <c r="S715" i="1"/>
  <c r="V714" i="1"/>
  <c r="U714" i="1"/>
  <c r="T714" i="1"/>
  <c r="S714" i="1"/>
  <c r="X713" i="1"/>
  <c r="V713" i="1"/>
  <c r="U713" i="1"/>
  <c r="T713" i="1"/>
  <c r="S713" i="1"/>
  <c r="V712" i="1"/>
  <c r="U712" i="1"/>
  <c r="T712" i="1"/>
  <c r="S712" i="1"/>
  <c r="V711" i="1"/>
  <c r="AF711" i="1"/>
  <c r="U711" i="1"/>
  <c r="T711" i="1"/>
  <c r="S711" i="1"/>
  <c r="V710" i="1"/>
  <c r="U710" i="1"/>
  <c r="Z709" i="1"/>
  <c r="T710" i="1"/>
  <c r="Y709" i="1"/>
  <c r="S710" i="1"/>
  <c r="X709" i="1"/>
  <c r="AA709" i="1"/>
  <c r="V709" i="1"/>
  <c r="U709" i="1"/>
  <c r="T709" i="1"/>
  <c r="S709" i="1"/>
  <c r="V708" i="1"/>
  <c r="U708" i="1"/>
  <c r="T708" i="1"/>
  <c r="S708" i="1"/>
  <c r="V707" i="1"/>
  <c r="AF707" i="1"/>
  <c r="U707" i="1"/>
  <c r="T707" i="1"/>
  <c r="S707" i="1"/>
  <c r="V706" i="1"/>
  <c r="U706" i="1"/>
  <c r="T706" i="1"/>
  <c r="S706" i="1"/>
  <c r="V705" i="1"/>
  <c r="AF705" i="1"/>
  <c r="U705" i="1"/>
  <c r="T705" i="1"/>
  <c r="S705" i="1"/>
  <c r="V704" i="1"/>
  <c r="U704" i="1"/>
  <c r="T704" i="1"/>
  <c r="S704" i="1"/>
  <c r="V703" i="1"/>
  <c r="AF703" i="1"/>
  <c r="U703" i="1"/>
  <c r="T703" i="1"/>
  <c r="S703" i="1"/>
  <c r="V702" i="1"/>
  <c r="U702" i="1"/>
  <c r="T702" i="1"/>
  <c r="S702" i="1"/>
  <c r="V701" i="1"/>
  <c r="U701" i="1"/>
  <c r="T701" i="1"/>
  <c r="S701" i="1"/>
  <c r="V700" i="1"/>
  <c r="U700" i="1"/>
  <c r="T700" i="1"/>
  <c r="S700" i="1"/>
  <c r="V699" i="1"/>
  <c r="AF699" i="1"/>
  <c r="U699" i="1"/>
  <c r="T699" i="1"/>
  <c r="S699" i="1"/>
  <c r="V698" i="1"/>
  <c r="U698" i="1"/>
  <c r="T698" i="1"/>
  <c r="S698" i="1"/>
  <c r="V697" i="1"/>
  <c r="AF697" i="1"/>
  <c r="U697" i="1"/>
  <c r="T697" i="1"/>
  <c r="S697" i="1"/>
  <c r="V696" i="1"/>
  <c r="U696" i="1"/>
  <c r="Z695" i="1"/>
  <c r="T696" i="1"/>
  <c r="Y695" i="1"/>
  <c r="S696" i="1"/>
  <c r="X695" i="1"/>
  <c r="V695" i="1"/>
  <c r="U695" i="1"/>
  <c r="T695" i="1"/>
  <c r="S695" i="1"/>
  <c r="V694" i="1"/>
  <c r="U694" i="1"/>
  <c r="T694" i="1"/>
  <c r="S694" i="1"/>
  <c r="V693" i="1"/>
  <c r="AF693" i="1"/>
  <c r="U693" i="1"/>
  <c r="T693" i="1"/>
  <c r="S693" i="1"/>
  <c r="V692" i="1"/>
  <c r="U692" i="1"/>
  <c r="T692" i="1"/>
  <c r="S692" i="1"/>
  <c r="V691" i="1"/>
  <c r="AF691" i="1"/>
  <c r="U691" i="1"/>
  <c r="T691" i="1"/>
  <c r="S691" i="1"/>
  <c r="V690" i="1"/>
  <c r="U690" i="1"/>
  <c r="T690" i="1"/>
  <c r="S690" i="1"/>
  <c r="V689" i="1"/>
  <c r="AF689" i="1"/>
  <c r="U689" i="1"/>
  <c r="T689" i="1"/>
  <c r="S689" i="1"/>
  <c r="V688" i="1"/>
  <c r="U688" i="1"/>
  <c r="T688" i="1"/>
  <c r="S688" i="1"/>
  <c r="V687" i="1"/>
  <c r="U687" i="1"/>
  <c r="T687" i="1"/>
  <c r="S687" i="1"/>
  <c r="V686" i="1"/>
  <c r="AF685" i="1" s="1"/>
  <c r="U686" i="1"/>
  <c r="T686" i="1"/>
  <c r="S686" i="1"/>
  <c r="V685" i="1"/>
  <c r="U685" i="1"/>
  <c r="T685" i="1"/>
  <c r="S685" i="1"/>
  <c r="V684" i="1"/>
  <c r="AF683" i="1" s="1"/>
  <c r="AG683" i="1" s="1"/>
  <c r="AH683" i="1" s="1"/>
  <c r="U684" i="1"/>
  <c r="T684" i="1"/>
  <c r="Y683" i="1"/>
  <c r="S684" i="1"/>
  <c r="X683" i="1"/>
  <c r="V683" i="1"/>
  <c r="U683" i="1"/>
  <c r="T683" i="1"/>
  <c r="S683" i="1"/>
  <c r="V682" i="1"/>
  <c r="AF681" i="1" s="1"/>
  <c r="U682" i="1"/>
  <c r="T682" i="1"/>
  <c r="S682" i="1"/>
  <c r="V681" i="1"/>
  <c r="W681" i="1" s="1"/>
  <c r="U681" i="1"/>
  <c r="T681" i="1"/>
  <c r="S681" i="1"/>
  <c r="V680" i="1"/>
  <c r="U680" i="1"/>
  <c r="T680" i="1"/>
  <c r="S680" i="1"/>
  <c r="V679" i="1"/>
  <c r="U679" i="1"/>
  <c r="T679" i="1"/>
  <c r="S679" i="1"/>
  <c r="V678" i="1"/>
  <c r="AF677" i="1" s="1"/>
  <c r="U678" i="1"/>
  <c r="T678" i="1"/>
  <c r="S678" i="1"/>
  <c r="V677" i="1"/>
  <c r="U677" i="1"/>
  <c r="T677" i="1"/>
  <c r="S677" i="1"/>
  <c r="V676" i="1"/>
  <c r="U676" i="1"/>
  <c r="T676" i="1"/>
  <c r="Y675" i="1"/>
  <c r="S676" i="1"/>
  <c r="V675" i="1"/>
  <c r="AF675" i="1"/>
  <c r="AG675" i="1" s="1"/>
  <c r="AH675" i="1" s="1"/>
  <c r="U675" i="1"/>
  <c r="T675" i="1"/>
  <c r="S675" i="1"/>
  <c r="V674" i="1"/>
  <c r="AF673" i="1" s="1"/>
  <c r="U674" i="1"/>
  <c r="T674" i="1"/>
  <c r="S674" i="1"/>
  <c r="V673" i="1"/>
  <c r="U673" i="1"/>
  <c r="T673" i="1"/>
  <c r="S673" i="1"/>
  <c r="V672" i="1"/>
  <c r="U672" i="1"/>
  <c r="T672" i="1"/>
  <c r="S672" i="1"/>
  <c r="V671" i="1"/>
  <c r="AF671" i="1" s="1"/>
  <c r="U671" i="1"/>
  <c r="T671" i="1"/>
  <c r="S671" i="1"/>
  <c r="V670" i="1"/>
  <c r="AF669" i="1" s="1"/>
  <c r="AG669" i="1" s="1"/>
  <c r="AH669" i="1" s="1"/>
  <c r="U670" i="1"/>
  <c r="Z669" i="1"/>
  <c r="T670" i="1"/>
  <c r="S670" i="1"/>
  <c r="V669" i="1"/>
  <c r="U669" i="1"/>
  <c r="T669" i="1"/>
  <c r="S669" i="1"/>
  <c r="V668" i="1"/>
  <c r="U668" i="1"/>
  <c r="T668" i="1"/>
  <c r="S668" i="1"/>
  <c r="V667" i="1"/>
  <c r="AF667" i="1"/>
  <c r="U667" i="1"/>
  <c r="T667" i="1"/>
  <c r="S667" i="1"/>
  <c r="V666" i="1"/>
  <c r="AF665" i="1" s="1"/>
  <c r="U666" i="1"/>
  <c r="T666" i="1"/>
  <c r="S666" i="1"/>
  <c r="V665" i="1"/>
  <c r="W665" i="1" s="1"/>
  <c r="U665" i="1"/>
  <c r="T665" i="1"/>
  <c r="S665" i="1"/>
  <c r="V664" i="1"/>
  <c r="AF663" i="1" s="1"/>
  <c r="U664" i="1"/>
  <c r="T664" i="1"/>
  <c r="S664" i="1"/>
  <c r="V663" i="1"/>
  <c r="U663" i="1"/>
  <c r="T663" i="1"/>
  <c r="S663" i="1"/>
  <c r="V662" i="1"/>
  <c r="U662" i="1"/>
  <c r="Z661" i="1"/>
  <c r="T662" i="1"/>
  <c r="S662" i="1"/>
  <c r="V661" i="1"/>
  <c r="U661" i="1"/>
  <c r="T661" i="1"/>
  <c r="S661" i="1"/>
  <c r="V660" i="1"/>
  <c r="U660" i="1"/>
  <c r="T660" i="1"/>
  <c r="S660" i="1"/>
  <c r="V659" i="1"/>
  <c r="AF659" i="1"/>
  <c r="U659" i="1"/>
  <c r="T659" i="1"/>
  <c r="S659" i="1"/>
  <c r="V658" i="1"/>
  <c r="U658" i="1"/>
  <c r="T658" i="1"/>
  <c r="S658" i="1"/>
  <c r="V657" i="1"/>
  <c r="AF657" i="1"/>
  <c r="U657" i="1"/>
  <c r="T657" i="1"/>
  <c r="S657" i="1"/>
  <c r="V656" i="1"/>
  <c r="U656" i="1"/>
  <c r="T656" i="1"/>
  <c r="S656" i="1"/>
  <c r="V655" i="1"/>
  <c r="AF655" i="1"/>
  <c r="U655" i="1"/>
  <c r="T655" i="1"/>
  <c r="S655" i="1"/>
  <c r="V654" i="1"/>
  <c r="U654" i="1"/>
  <c r="T654" i="1"/>
  <c r="S654" i="1"/>
  <c r="V653" i="1"/>
  <c r="U653" i="1"/>
  <c r="T653" i="1"/>
  <c r="S653" i="1"/>
  <c r="V652" i="1"/>
  <c r="AF651" i="1" s="1"/>
  <c r="U652" i="1"/>
  <c r="T652" i="1"/>
  <c r="S652" i="1"/>
  <c r="V651" i="1"/>
  <c r="U651" i="1"/>
  <c r="T651" i="1"/>
  <c r="S651" i="1"/>
  <c r="V650" i="1"/>
  <c r="U650" i="1"/>
  <c r="T650" i="1"/>
  <c r="S650" i="1"/>
  <c r="V649" i="1"/>
  <c r="AF649" i="1"/>
  <c r="U649" i="1"/>
  <c r="T649" i="1"/>
  <c r="S649" i="1"/>
  <c r="V648" i="1"/>
  <c r="U648" i="1"/>
  <c r="T648" i="1"/>
  <c r="S648" i="1"/>
  <c r="V647" i="1"/>
  <c r="W647" i="1" s="1"/>
  <c r="U647" i="1"/>
  <c r="T647" i="1"/>
  <c r="S647" i="1"/>
  <c r="V646" i="1"/>
  <c r="AF645" i="1"/>
  <c r="U646" i="1"/>
  <c r="T646" i="1"/>
  <c r="S646" i="1"/>
  <c r="AD645" i="1"/>
  <c r="V645" i="1"/>
  <c r="U645" i="1"/>
  <c r="T645" i="1"/>
  <c r="S645" i="1"/>
  <c r="W645" i="1"/>
  <c r="V644" i="1"/>
  <c r="U644" i="1"/>
  <c r="T644" i="1"/>
  <c r="S644" i="1"/>
  <c r="W644" i="1"/>
  <c r="V643" i="1"/>
  <c r="AF643" i="1"/>
  <c r="U643" i="1"/>
  <c r="T643" i="1"/>
  <c r="S643" i="1"/>
  <c r="V642" i="1"/>
  <c r="U642" i="1"/>
  <c r="T642" i="1"/>
  <c r="S642" i="1"/>
  <c r="V641" i="1"/>
  <c r="AF641" i="1"/>
  <c r="U641" i="1"/>
  <c r="T641" i="1"/>
  <c r="S641" i="1"/>
  <c r="V640" i="1"/>
  <c r="U640" i="1"/>
  <c r="T640" i="1"/>
  <c r="S640" i="1"/>
  <c r="AF639" i="1"/>
  <c r="AG639" i="1"/>
  <c r="AH639" i="1"/>
  <c r="V639" i="1"/>
  <c r="U639" i="1"/>
  <c r="T639" i="1"/>
  <c r="S639" i="1"/>
  <c r="V638" i="1"/>
  <c r="U638" i="1"/>
  <c r="T638" i="1"/>
  <c r="S638" i="1"/>
  <c r="V637" i="1"/>
  <c r="AF637" i="1"/>
  <c r="U637" i="1"/>
  <c r="T637" i="1"/>
  <c r="S637" i="1"/>
  <c r="V636" i="1"/>
  <c r="U636" i="1"/>
  <c r="T636" i="1"/>
  <c r="S636" i="1"/>
  <c r="V635" i="1"/>
  <c r="AF635" i="1"/>
  <c r="U635" i="1"/>
  <c r="T635" i="1"/>
  <c r="S635" i="1"/>
  <c r="V634" i="1"/>
  <c r="U634" i="1"/>
  <c r="T634" i="1"/>
  <c r="S634" i="1"/>
  <c r="V633" i="1"/>
  <c r="AF633" i="1"/>
  <c r="U633" i="1"/>
  <c r="T633" i="1"/>
  <c r="S633" i="1"/>
  <c r="V632" i="1"/>
  <c r="U632" i="1"/>
  <c r="T632" i="1"/>
  <c r="S632" i="1"/>
  <c r="V631" i="1"/>
  <c r="AF631" i="1"/>
  <c r="U631" i="1"/>
  <c r="T631" i="1"/>
  <c r="S631" i="1"/>
  <c r="V630" i="1"/>
  <c r="U630" i="1"/>
  <c r="T630" i="1"/>
  <c r="S630" i="1"/>
  <c r="V629" i="1"/>
  <c r="AF629" i="1"/>
  <c r="U629" i="1"/>
  <c r="T629" i="1"/>
  <c r="S629" i="1"/>
  <c r="V628" i="1"/>
  <c r="U628" i="1"/>
  <c r="T628" i="1"/>
  <c r="S628" i="1"/>
  <c r="V627" i="1"/>
  <c r="AF627" i="1"/>
  <c r="U627" i="1"/>
  <c r="T627" i="1"/>
  <c r="S627" i="1"/>
  <c r="V626" i="1"/>
  <c r="U626" i="1"/>
  <c r="T626" i="1"/>
  <c r="S626" i="1"/>
  <c r="V625" i="1"/>
  <c r="AF625" i="1"/>
  <c r="U625" i="1"/>
  <c r="T625" i="1"/>
  <c r="S625" i="1"/>
  <c r="V624" i="1"/>
  <c r="U624" i="1"/>
  <c r="T624" i="1"/>
  <c r="S624" i="1"/>
  <c r="V623" i="1"/>
  <c r="AF623" i="1"/>
  <c r="U623" i="1"/>
  <c r="T623" i="1"/>
  <c r="S623" i="1"/>
  <c r="V622" i="1"/>
  <c r="U622" i="1"/>
  <c r="T622" i="1"/>
  <c r="S622" i="1"/>
  <c r="V621" i="1"/>
  <c r="U621" i="1"/>
  <c r="T621" i="1"/>
  <c r="S621" i="1"/>
  <c r="V620" i="1"/>
  <c r="U620" i="1"/>
  <c r="T620" i="1"/>
  <c r="S620" i="1"/>
  <c r="V619" i="1"/>
  <c r="AF619" i="1"/>
  <c r="U619" i="1"/>
  <c r="T619" i="1"/>
  <c r="S619" i="1"/>
  <c r="V618" i="1"/>
  <c r="U618" i="1"/>
  <c r="T618" i="1"/>
  <c r="S618" i="1"/>
  <c r="V617" i="1"/>
  <c r="AF617" i="1"/>
  <c r="U617" i="1"/>
  <c r="T617" i="1"/>
  <c r="S617" i="1"/>
  <c r="V616" i="1"/>
  <c r="U616" i="1"/>
  <c r="T616" i="1"/>
  <c r="S616" i="1"/>
  <c r="V615" i="1"/>
  <c r="AF615" i="1"/>
  <c r="U615" i="1"/>
  <c r="T615" i="1"/>
  <c r="S615" i="1"/>
  <c r="V614" i="1"/>
  <c r="U614" i="1"/>
  <c r="T614" i="1"/>
  <c r="S614" i="1"/>
  <c r="AA613" i="1"/>
  <c r="V613" i="1"/>
  <c r="U613" i="1"/>
  <c r="T613" i="1"/>
  <c r="S613" i="1"/>
  <c r="V612" i="1"/>
  <c r="U612" i="1"/>
  <c r="T612" i="1"/>
  <c r="S612" i="1"/>
  <c r="AF611" i="1"/>
  <c r="V611" i="1"/>
  <c r="U611" i="1"/>
  <c r="T611" i="1"/>
  <c r="S611" i="1"/>
  <c r="V610" i="1"/>
  <c r="U610" i="1"/>
  <c r="T610" i="1"/>
  <c r="S610" i="1"/>
  <c r="V609" i="1"/>
  <c r="AF609" i="1"/>
  <c r="U609" i="1"/>
  <c r="T609" i="1"/>
  <c r="S609" i="1"/>
  <c r="V608" i="1"/>
  <c r="U608" i="1"/>
  <c r="T608" i="1"/>
  <c r="S608" i="1"/>
  <c r="V607" i="1"/>
  <c r="AF607" i="1"/>
  <c r="U607" i="1"/>
  <c r="T607" i="1"/>
  <c r="S607" i="1"/>
  <c r="V606" i="1"/>
  <c r="U606" i="1"/>
  <c r="T606" i="1"/>
  <c r="S606" i="1"/>
  <c r="V605" i="1"/>
  <c r="U605" i="1"/>
  <c r="T605" i="1"/>
  <c r="S605" i="1"/>
  <c r="V604" i="1"/>
  <c r="U604" i="1"/>
  <c r="T604" i="1"/>
  <c r="S604" i="1"/>
  <c r="AF603" i="1"/>
  <c r="V603" i="1"/>
  <c r="U603" i="1"/>
  <c r="T603" i="1"/>
  <c r="S603" i="1"/>
  <c r="V602" i="1"/>
  <c r="U602" i="1"/>
  <c r="T602" i="1"/>
  <c r="S602" i="1"/>
  <c r="V601" i="1"/>
  <c r="AF601" i="1"/>
  <c r="U601" i="1"/>
  <c r="T601" i="1"/>
  <c r="S601" i="1"/>
  <c r="V600" i="1"/>
  <c r="U600" i="1"/>
  <c r="T600" i="1"/>
  <c r="S600" i="1"/>
  <c r="V599" i="1"/>
  <c r="AF599" i="1"/>
  <c r="U599" i="1"/>
  <c r="T599" i="1"/>
  <c r="S599" i="1"/>
  <c r="V598" i="1"/>
  <c r="U598" i="1"/>
  <c r="T598" i="1"/>
  <c r="S598" i="1"/>
  <c r="V597" i="1"/>
  <c r="AF597" i="1"/>
  <c r="U597" i="1"/>
  <c r="T597" i="1"/>
  <c r="S597" i="1"/>
  <c r="V596" i="1"/>
  <c r="U596" i="1"/>
  <c r="Z595" i="1"/>
  <c r="T596" i="1"/>
  <c r="S596" i="1"/>
  <c r="V595" i="1"/>
  <c r="U595" i="1"/>
  <c r="T595" i="1"/>
  <c r="S595" i="1"/>
  <c r="V594" i="1"/>
  <c r="U594" i="1"/>
  <c r="T594" i="1"/>
  <c r="S594" i="1"/>
  <c r="V593" i="1"/>
  <c r="AF593" i="1"/>
  <c r="U593" i="1"/>
  <c r="T593" i="1"/>
  <c r="S593" i="1"/>
  <c r="V592" i="1"/>
  <c r="U592" i="1"/>
  <c r="T592" i="1"/>
  <c r="S592" i="1"/>
  <c r="V591" i="1"/>
  <c r="AF591" i="1"/>
  <c r="U591" i="1"/>
  <c r="T591" i="1"/>
  <c r="S591" i="1"/>
  <c r="V590" i="1"/>
  <c r="AA589" i="1"/>
  <c r="U590" i="1"/>
  <c r="T590" i="1"/>
  <c r="S590" i="1"/>
  <c r="V589" i="1"/>
  <c r="U589" i="1"/>
  <c r="T589" i="1"/>
  <c r="S589" i="1"/>
  <c r="V588" i="1"/>
  <c r="U588" i="1"/>
  <c r="T588" i="1"/>
  <c r="S588" i="1"/>
  <c r="V587" i="1"/>
  <c r="AF587" i="1"/>
  <c r="U587" i="1"/>
  <c r="T587" i="1"/>
  <c r="S587" i="1"/>
  <c r="V586" i="1"/>
  <c r="U586" i="1"/>
  <c r="T586" i="1"/>
  <c r="S586" i="1"/>
  <c r="V585" i="1"/>
  <c r="AF585" i="1"/>
  <c r="AG585" i="1"/>
  <c r="AH585" i="1"/>
  <c r="U585" i="1"/>
  <c r="T585" i="1"/>
  <c r="S585" i="1"/>
  <c r="V584" i="1"/>
  <c r="U584" i="1"/>
  <c r="T584" i="1"/>
  <c r="S584" i="1"/>
  <c r="V583" i="1"/>
  <c r="AF583" i="1"/>
  <c r="U583" i="1"/>
  <c r="T583" i="1"/>
  <c r="S583" i="1"/>
  <c r="V582" i="1"/>
  <c r="U582" i="1"/>
  <c r="T582" i="1"/>
  <c r="S582" i="1"/>
  <c r="V581" i="1"/>
  <c r="AF581" i="1"/>
  <c r="U581" i="1"/>
  <c r="T581" i="1"/>
  <c r="S581" i="1"/>
  <c r="V580" i="1"/>
  <c r="U580" i="1"/>
  <c r="T580" i="1"/>
  <c r="S580" i="1"/>
  <c r="V579" i="1"/>
  <c r="AF579" i="1"/>
  <c r="U579" i="1"/>
  <c r="T579" i="1"/>
  <c r="S579" i="1"/>
  <c r="V578" i="1"/>
  <c r="U578" i="1"/>
  <c r="T578" i="1"/>
  <c r="S578" i="1"/>
  <c r="AF577" i="1"/>
  <c r="V577" i="1"/>
  <c r="U577" i="1"/>
  <c r="T577" i="1"/>
  <c r="S577" i="1"/>
  <c r="V576" i="1"/>
  <c r="U576" i="1"/>
  <c r="T576" i="1"/>
  <c r="S576" i="1"/>
  <c r="X573" i="1"/>
  <c r="AF575" i="1"/>
  <c r="V575" i="1"/>
  <c r="U575" i="1"/>
  <c r="T575" i="1"/>
  <c r="S575" i="1"/>
  <c r="V574" i="1"/>
  <c r="U574" i="1"/>
  <c r="Z573" i="1"/>
  <c r="T574" i="1"/>
  <c r="Y573" i="1"/>
  <c r="S574" i="1"/>
  <c r="V573" i="1"/>
  <c r="AF573" i="1"/>
  <c r="U573" i="1"/>
  <c r="T573" i="1"/>
  <c r="S573" i="1"/>
  <c r="V572" i="1"/>
  <c r="U572" i="1"/>
  <c r="T572" i="1"/>
  <c r="S572" i="1"/>
  <c r="V571" i="1"/>
  <c r="AF571" i="1"/>
  <c r="U571" i="1"/>
  <c r="T571" i="1"/>
  <c r="S571" i="1"/>
  <c r="V570" i="1"/>
  <c r="U570" i="1"/>
  <c r="Z569" i="1"/>
  <c r="T570" i="1"/>
  <c r="Y569" i="1"/>
  <c r="S570" i="1"/>
  <c r="X569" i="1"/>
  <c r="V569" i="1"/>
  <c r="U569" i="1"/>
  <c r="T569" i="1"/>
  <c r="S569" i="1"/>
  <c r="V568" i="1"/>
  <c r="U568" i="1"/>
  <c r="T568" i="1"/>
  <c r="S568" i="1"/>
  <c r="V567" i="1"/>
  <c r="AF567" i="1"/>
  <c r="U567" i="1"/>
  <c r="T567" i="1"/>
  <c r="S567" i="1"/>
  <c r="V566" i="1"/>
  <c r="U566" i="1"/>
  <c r="T566" i="1"/>
  <c r="S566" i="1"/>
  <c r="V565" i="1"/>
  <c r="AF565" i="1"/>
  <c r="U565" i="1"/>
  <c r="T565" i="1"/>
  <c r="S565" i="1"/>
  <c r="V564" i="1"/>
  <c r="U564" i="1"/>
  <c r="T564" i="1"/>
  <c r="S564" i="1"/>
  <c r="V563" i="1"/>
  <c r="AF563" i="1"/>
  <c r="U563" i="1"/>
  <c r="T563" i="1"/>
  <c r="S563" i="1"/>
  <c r="V562" i="1"/>
  <c r="U562" i="1"/>
  <c r="T562" i="1"/>
  <c r="S562" i="1"/>
  <c r="V561" i="1"/>
  <c r="AF561" i="1"/>
  <c r="U561" i="1"/>
  <c r="T561" i="1"/>
  <c r="S561" i="1"/>
  <c r="V560" i="1"/>
  <c r="U560" i="1"/>
  <c r="T560" i="1"/>
  <c r="S560" i="1"/>
  <c r="AF559" i="1"/>
  <c r="X559" i="1"/>
  <c r="V559" i="1"/>
  <c r="U559" i="1"/>
  <c r="T559" i="1"/>
  <c r="S559" i="1"/>
  <c r="V558" i="1"/>
  <c r="U558" i="1"/>
  <c r="T558" i="1"/>
  <c r="S558" i="1"/>
  <c r="AF557" i="1"/>
  <c r="V557" i="1"/>
  <c r="U557" i="1"/>
  <c r="T557" i="1"/>
  <c r="S557" i="1"/>
  <c r="V556" i="1"/>
  <c r="U556" i="1"/>
  <c r="T556" i="1"/>
  <c r="S556" i="1"/>
  <c r="V555" i="1"/>
  <c r="AF555" i="1"/>
  <c r="U555" i="1"/>
  <c r="T555" i="1"/>
  <c r="S555" i="1"/>
  <c r="V554" i="1"/>
  <c r="U554" i="1"/>
  <c r="T554" i="1"/>
  <c r="S554" i="1"/>
  <c r="V553" i="1"/>
  <c r="AF553" i="1"/>
  <c r="U553" i="1"/>
  <c r="T553" i="1"/>
  <c r="S553" i="1"/>
  <c r="V552" i="1"/>
  <c r="U552" i="1"/>
  <c r="T552" i="1"/>
  <c r="S552" i="1"/>
  <c r="V551" i="1"/>
  <c r="AF551" i="1"/>
  <c r="AG551" i="1"/>
  <c r="AH551" i="1"/>
  <c r="U551" i="1"/>
  <c r="T551" i="1"/>
  <c r="S551" i="1"/>
  <c r="V550" i="1"/>
  <c r="AA543" i="1"/>
  <c r="U550" i="1"/>
  <c r="T550" i="1"/>
  <c r="S550" i="1"/>
  <c r="AF549" i="1"/>
  <c r="V549" i="1"/>
  <c r="U549" i="1"/>
  <c r="T549" i="1"/>
  <c r="S549" i="1"/>
  <c r="V548" i="1"/>
  <c r="U548" i="1"/>
  <c r="T548" i="1"/>
  <c r="S548" i="1"/>
  <c r="V547" i="1"/>
  <c r="AF547" i="1"/>
  <c r="U547" i="1"/>
  <c r="T547" i="1"/>
  <c r="S547" i="1"/>
  <c r="V546" i="1"/>
  <c r="U546" i="1"/>
  <c r="T546" i="1"/>
  <c r="S546" i="1"/>
  <c r="V545" i="1"/>
  <c r="AF545" i="1"/>
  <c r="U545" i="1"/>
  <c r="T545" i="1"/>
  <c r="S545" i="1"/>
  <c r="V544" i="1"/>
  <c r="U544" i="1"/>
  <c r="T544" i="1"/>
  <c r="S544" i="1"/>
  <c r="V543" i="1"/>
  <c r="U543" i="1"/>
  <c r="T543" i="1"/>
  <c r="S543" i="1"/>
  <c r="V542" i="1"/>
  <c r="U542" i="1"/>
  <c r="T542" i="1"/>
  <c r="S542" i="1"/>
  <c r="V541" i="1"/>
  <c r="AF541" i="1"/>
  <c r="U541" i="1"/>
  <c r="T541" i="1"/>
  <c r="S541" i="1"/>
  <c r="V540" i="1"/>
  <c r="U540" i="1"/>
  <c r="T540" i="1"/>
  <c r="S540" i="1"/>
  <c r="V539" i="1"/>
  <c r="AF539" i="1"/>
  <c r="U539" i="1"/>
  <c r="T539" i="1"/>
  <c r="S539" i="1"/>
  <c r="V538" i="1"/>
  <c r="AA535" i="1"/>
  <c r="U538" i="1"/>
  <c r="T538" i="1"/>
  <c r="S538" i="1"/>
  <c r="AF537" i="1"/>
  <c r="V537" i="1"/>
  <c r="U537" i="1"/>
  <c r="T537" i="1"/>
  <c r="S537" i="1"/>
  <c r="V536" i="1"/>
  <c r="U536" i="1"/>
  <c r="T536" i="1"/>
  <c r="Y535" i="1"/>
  <c r="S536" i="1"/>
  <c r="V535" i="1"/>
  <c r="AF535" i="1"/>
  <c r="U535" i="1"/>
  <c r="T535" i="1"/>
  <c r="S535" i="1"/>
  <c r="V534" i="1"/>
  <c r="U534" i="1"/>
  <c r="T534" i="1"/>
  <c r="S534" i="1"/>
  <c r="AF533" i="1"/>
  <c r="V533" i="1"/>
  <c r="U533" i="1"/>
  <c r="T533" i="1"/>
  <c r="S533" i="1"/>
  <c r="V532" i="1"/>
  <c r="U532" i="1"/>
  <c r="T532" i="1"/>
  <c r="S532" i="1"/>
  <c r="V531" i="1"/>
  <c r="AF531" i="1"/>
  <c r="U531" i="1"/>
  <c r="T531" i="1"/>
  <c r="S531" i="1"/>
  <c r="V530" i="1"/>
  <c r="U530" i="1"/>
  <c r="T530" i="1"/>
  <c r="S530" i="1"/>
  <c r="V529" i="1"/>
  <c r="AF529" i="1"/>
  <c r="U529" i="1"/>
  <c r="T529" i="1"/>
  <c r="S529" i="1"/>
  <c r="V528" i="1"/>
  <c r="U528" i="1"/>
  <c r="Z527" i="1"/>
  <c r="T528" i="1"/>
  <c r="S528" i="1"/>
  <c r="V527" i="1"/>
  <c r="U527" i="1"/>
  <c r="T527" i="1"/>
  <c r="S527" i="1"/>
  <c r="V526" i="1"/>
  <c r="U526" i="1"/>
  <c r="T526" i="1"/>
  <c r="S526" i="1"/>
  <c r="V525" i="1"/>
  <c r="AF525" i="1"/>
  <c r="U525" i="1"/>
  <c r="T525" i="1"/>
  <c r="S525" i="1"/>
  <c r="V524" i="1"/>
  <c r="U524" i="1"/>
  <c r="T524" i="1"/>
  <c r="S524" i="1"/>
  <c r="AF523" i="1"/>
  <c r="V523" i="1"/>
  <c r="U523" i="1"/>
  <c r="T523" i="1"/>
  <c r="S523" i="1"/>
  <c r="V522" i="1"/>
  <c r="U522" i="1"/>
  <c r="T522" i="1"/>
  <c r="S522" i="1"/>
  <c r="V521" i="1"/>
  <c r="U521" i="1"/>
  <c r="T521" i="1"/>
  <c r="S521" i="1"/>
  <c r="V520" i="1"/>
  <c r="U520" i="1"/>
  <c r="T520" i="1"/>
  <c r="S520" i="1"/>
  <c r="V519" i="1"/>
  <c r="AF519" i="1"/>
  <c r="U519" i="1"/>
  <c r="T519" i="1"/>
  <c r="S519" i="1"/>
  <c r="V518" i="1"/>
  <c r="U518" i="1"/>
  <c r="T518" i="1"/>
  <c r="S518" i="1"/>
  <c r="AF517" i="1"/>
  <c r="V517" i="1"/>
  <c r="U517" i="1"/>
  <c r="T517" i="1"/>
  <c r="S517" i="1"/>
  <c r="V516" i="1"/>
  <c r="U516" i="1"/>
  <c r="T516" i="1"/>
  <c r="S516" i="1"/>
  <c r="AF515" i="1"/>
  <c r="V515" i="1"/>
  <c r="U515" i="1"/>
  <c r="T515" i="1"/>
  <c r="S515" i="1"/>
  <c r="V514" i="1"/>
  <c r="U514" i="1"/>
  <c r="T514" i="1"/>
  <c r="S514" i="1"/>
  <c r="V513" i="1"/>
  <c r="AF513" i="1"/>
  <c r="U513" i="1"/>
  <c r="T513" i="1"/>
  <c r="S513" i="1"/>
  <c r="V512" i="1"/>
  <c r="U512" i="1"/>
  <c r="T512" i="1"/>
  <c r="S512" i="1"/>
  <c r="V511" i="1"/>
  <c r="AF511" i="1"/>
  <c r="U511" i="1"/>
  <c r="T511" i="1"/>
  <c r="S511" i="1"/>
  <c r="V510" i="1"/>
  <c r="U510" i="1"/>
  <c r="T510" i="1"/>
  <c r="S510" i="1"/>
  <c r="V509" i="1"/>
  <c r="AF509" i="1"/>
  <c r="U509" i="1"/>
  <c r="T509" i="1"/>
  <c r="S509" i="1"/>
  <c r="V508" i="1"/>
  <c r="U508" i="1"/>
  <c r="T508" i="1"/>
  <c r="S508" i="1"/>
  <c r="V507" i="1"/>
  <c r="AF507" i="1"/>
  <c r="U507" i="1"/>
  <c r="T507" i="1"/>
  <c r="S507" i="1"/>
  <c r="V506" i="1"/>
  <c r="U506" i="1"/>
  <c r="T506" i="1"/>
  <c r="S506" i="1"/>
  <c r="X505" i="1"/>
  <c r="V505" i="1"/>
  <c r="AF505" i="1"/>
  <c r="AG505" i="1"/>
  <c r="U505" i="1"/>
  <c r="T505" i="1"/>
  <c r="S505" i="1"/>
  <c r="V504" i="1"/>
  <c r="U504" i="1"/>
  <c r="T504" i="1"/>
  <c r="S504" i="1"/>
  <c r="V503" i="1"/>
  <c r="AF503" i="1"/>
  <c r="U503" i="1"/>
  <c r="T503" i="1"/>
  <c r="S503" i="1"/>
  <c r="V502" i="1"/>
  <c r="U502" i="1"/>
  <c r="T502" i="1"/>
  <c r="S502" i="1"/>
  <c r="V501" i="1"/>
  <c r="AF501" i="1"/>
  <c r="U501" i="1"/>
  <c r="T501" i="1"/>
  <c r="S501" i="1"/>
  <c r="V500" i="1"/>
  <c r="U500" i="1"/>
  <c r="T500" i="1"/>
  <c r="S500" i="1"/>
  <c r="AF499" i="1"/>
  <c r="V499" i="1"/>
  <c r="U499" i="1"/>
  <c r="T499" i="1"/>
  <c r="S499" i="1"/>
  <c r="W499" i="1"/>
  <c r="V498" i="1"/>
  <c r="U498" i="1"/>
  <c r="T498" i="1"/>
  <c r="S498" i="1"/>
  <c r="X497" i="1"/>
  <c r="Z497" i="1"/>
  <c r="V497" i="1"/>
  <c r="U497" i="1"/>
  <c r="T497" i="1"/>
  <c r="S497" i="1"/>
  <c r="V496" i="1"/>
  <c r="U496" i="1"/>
  <c r="T496" i="1"/>
  <c r="S496" i="1"/>
  <c r="V495" i="1"/>
  <c r="AF495" i="1"/>
  <c r="U495" i="1"/>
  <c r="T495" i="1"/>
  <c r="S495" i="1"/>
  <c r="V494" i="1"/>
  <c r="U494" i="1"/>
  <c r="T494" i="1"/>
  <c r="S494" i="1"/>
  <c r="V493" i="1"/>
  <c r="AF493" i="1"/>
  <c r="U493" i="1"/>
  <c r="T493" i="1"/>
  <c r="S493" i="1"/>
  <c r="V492" i="1"/>
  <c r="AA491" i="1"/>
  <c r="U492" i="1"/>
  <c r="T492" i="1"/>
  <c r="S492" i="1"/>
  <c r="AF491" i="1"/>
  <c r="V491" i="1"/>
  <c r="U491" i="1"/>
  <c r="T491" i="1"/>
  <c r="S491" i="1"/>
  <c r="V490" i="1"/>
  <c r="U490" i="1"/>
  <c r="T490" i="1"/>
  <c r="S490" i="1"/>
  <c r="V489" i="1"/>
  <c r="U489" i="1"/>
  <c r="T489" i="1"/>
  <c r="S489" i="1"/>
  <c r="V488" i="1"/>
  <c r="U488" i="1"/>
  <c r="T488" i="1"/>
  <c r="S488" i="1"/>
  <c r="V487" i="1"/>
  <c r="U487" i="1"/>
  <c r="T487" i="1"/>
  <c r="S487" i="1"/>
  <c r="V486" i="1"/>
  <c r="U486" i="1"/>
  <c r="T486" i="1"/>
  <c r="S486" i="1"/>
  <c r="AA485" i="1"/>
  <c r="V485" i="1"/>
  <c r="U485" i="1"/>
  <c r="T485" i="1"/>
  <c r="S485" i="1"/>
  <c r="V484" i="1"/>
  <c r="U484" i="1"/>
  <c r="T484" i="1"/>
  <c r="S484" i="1"/>
  <c r="V483" i="1"/>
  <c r="AF483" i="1"/>
  <c r="U483" i="1"/>
  <c r="T483" i="1"/>
  <c r="S483" i="1"/>
  <c r="V482" i="1"/>
  <c r="U482" i="1"/>
  <c r="T482" i="1"/>
  <c r="S482" i="1"/>
  <c r="V481" i="1"/>
  <c r="AF481" i="1"/>
  <c r="U481" i="1"/>
  <c r="T481" i="1"/>
  <c r="S481" i="1"/>
  <c r="V480" i="1"/>
  <c r="U480" i="1"/>
  <c r="T480" i="1"/>
  <c r="S480" i="1"/>
  <c r="V479" i="1"/>
  <c r="AF479" i="1"/>
  <c r="U479" i="1"/>
  <c r="T479" i="1"/>
  <c r="S479" i="1"/>
  <c r="V478" i="1"/>
  <c r="U478" i="1"/>
  <c r="T478" i="1"/>
  <c r="S478" i="1"/>
  <c r="AF477" i="1"/>
  <c r="V477" i="1"/>
  <c r="U477" i="1"/>
  <c r="T477" i="1"/>
  <c r="S477" i="1"/>
  <c r="W477" i="1"/>
  <c r="V476" i="1"/>
  <c r="U476" i="1"/>
  <c r="T476" i="1"/>
  <c r="S476" i="1"/>
  <c r="X475" i="1"/>
  <c r="AF475" i="1"/>
  <c r="V475" i="1"/>
  <c r="U475" i="1"/>
  <c r="T475" i="1"/>
  <c r="S475" i="1"/>
  <c r="V474" i="1"/>
  <c r="U474" i="1"/>
  <c r="T474" i="1"/>
  <c r="S474" i="1"/>
  <c r="V473" i="1"/>
  <c r="AF473" i="1"/>
  <c r="U473" i="1"/>
  <c r="T473" i="1"/>
  <c r="S473" i="1"/>
  <c r="V472" i="1"/>
  <c r="U472" i="1"/>
  <c r="T472" i="1"/>
  <c r="S472" i="1"/>
  <c r="V471" i="1"/>
  <c r="AF471" i="1"/>
  <c r="U471" i="1"/>
  <c r="T471" i="1"/>
  <c r="S471" i="1"/>
  <c r="V470" i="1"/>
  <c r="U470" i="1"/>
  <c r="T470" i="1"/>
  <c r="S470" i="1"/>
  <c r="V469" i="1"/>
  <c r="AF469" i="1"/>
  <c r="U469" i="1"/>
  <c r="T469" i="1"/>
  <c r="S469" i="1"/>
  <c r="V468" i="1"/>
  <c r="U468" i="1"/>
  <c r="T468" i="1"/>
  <c r="S468" i="1"/>
  <c r="V467" i="1"/>
  <c r="AF467" i="1"/>
  <c r="U467" i="1"/>
  <c r="T467" i="1"/>
  <c r="S467" i="1"/>
  <c r="V466" i="1"/>
  <c r="U466" i="1"/>
  <c r="Z465" i="1"/>
  <c r="T466" i="1"/>
  <c r="S466" i="1"/>
  <c r="X465" i="1"/>
  <c r="V465" i="1"/>
  <c r="AF465" i="1"/>
  <c r="U465" i="1"/>
  <c r="T465" i="1"/>
  <c r="S465" i="1"/>
  <c r="V464" i="1"/>
  <c r="AA457" i="1"/>
  <c r="U464" i="1"/>
  <c r="T464" i="1"/>
  <c r="S464" i="1"/>
  <c r="AF463" i="1"/>
  <c r="V463" i="1"/>
  <c r="U463" i="1"/>
  <c r="T463" i="1"/>
  <c r="S463" i="1"/>
  <c r="V462" i="1"/>
  <c r="U462" i="1"/>
  <c r="T462" i="1"/>
  <c r="S462" i="1"/>
  <c r="V461" i="1"/>
  <c r="AF461" i="1"/>
  <c r="U461" i="1"/>
  <c r="T461" i="1"/>
  <c r="S461" i="1"/>
  <c r="V460" i="1"/>
  <c r="U460" i="1"/>
  <c r="T460" i="1"/>
  <c r="S460" i="1"/>
  <c r="V459" i="1"/>
  <c r="AF459" i="1"/>
  <c r="U459" i="1"/>
  <c r="T459" i="1"/>
  <c r="S459" i="1"/>
  <c r="V458" i="1"/>
  <c r="U458" i="1"/>
  <c r="Z457" i="1"/>
  <c r="T458" i="1"/>
  <c r="S458" i="1"/>
  <c r="V457" i="1"/>
  <c r="AF457" i="1"/>
  <c r="U457" i="1"/>
  <c r="T457" i="1"/>
  <c r="S457" i="1"/>
  <c r="V456" i="1"/>
  <c r="U456" i="1"/>
  <c r="T456" i="1"/>
  <c r="S456" i="1"/>
  <c r="V455" i="1"/>
  <c r="AF455" i="1"/>
  <c r="U455" i="1"/>
  <c r="T455" i="1"/>
  <c r="S455" i="1"/>
  <c r="V454" i="1"/>
  <c r="U454" i="1"/>
  <c r="T454" i="1"/>
  <c r="S454" i="1"/>
  <c r="V453" i="1"/>
  <c r="AF453" i="1"/>
  <c r="U453" i="1"/>
  <c r="T453" i="1"/>
  <c r="S453" i="1"/>
  <c r="V452" i="1"/>
  <c r="U452" i="1"/>
  <c r="T452" i="1"/>
  <c r="S452" i="1"/>
  <c r="V451" i="1"/>
  <c r="AF451" i="1"/>
  <c r="U451" i="1"/>
  <c r="T451" i="1"/>
  <c r="S451" i="1"/>
  <c r="V450" i="1"/>
  <c r="U450" i="1"/>
  <c r="T450" i="1"/>
  <c r="S450" i="1"/>
  <c r="Z449" i="1"/>
  <c r="V449" i="1"/>
  <c r="U449" i="1"/>
  <c r="T449" i="1"/>
  <c r="S449" i="1"/>
  <c r="V448" i="1"/>
  <c r="U448" i="1"/>
  <c r="T448" i="1"/>
  <c r="S448" i="1"/>
  <c r="V447" i="1"/>
  <c r="AF447" i="1"/>
  <c r="U447" i="1"/>
  <c r="T447" i="1"/>
  <c r="S447" i="1"/>
  <c r="V446" i="1"/>
  <c r="U446" i="1"/>
  <c r="T446" i="1"/>
  <c r="S446" i="1"/>
  <c r="AF445" i="1"/>
  <c r="V445" i="1"/>
  <c r="U445" i="1"/>
  <c r="T445" i="1"/>
  <c r="S445" i="1"/>
  <c r="V444" i="1"/>
  <c r="U444" i="1"/>
  <c r="T444" i="1"/>
  <c r="S444" i="1"/>
  <c r="V443" i="1"/>
  <c r="AF443" i="1"/>
  <c r="U443" i="1"/>
  <c r="T443" i="1"/>
  <c r="S443" i="1"/>
  <c r="V442" i="1"/>
  <c r="U442" i="1"/>
  <c r="T442" i="1"/>
  <c r="Y441" i="1"/>
  <c r="S442" i="1"/>
  <c r="V441" i="1"/>
  <c r="U441" i="1"/>
  <c r="T441" i="1"/>
  <c r="S441" i="1"/>
  <c r="V440" i="1"/>
  <c r="AF439" i="1" s="1"/>
  <c r="U440" i="1"/>
  <c r="T440" i="1"/>
  <c r="S440" i="1"/>
  <c r="V439" i="1"/>
  <c r="U439" i="1"/>
  <c r="T439" i="1"/>
  <c r="S439" i="1"/>
  <c r="V438" i="1"/>
  <c r="U438" i="1"/>
  <c r="T438" i="1"/>
  <c r="S438" i="1"/>
  <c r="V437" i="1"/>
  <c r="AF437" i="1"/>
  <c r="AG435" i="1" s="1"/>
  <c r="U437" i="1"/>
  <c r="T437" i="1"/>
  <c r="S437" i="1"/>
  <c r="V436" i="1"/>
  <c r="U436" i="1"/>
  <c r="T436" i="1"/>
  <c r="S436" i="1"/>
  <c r="V435" i="1"/>
  <c r="AF435" i="1"/>
  <c r="U435" i="1"/>
  <c r="T435" i="1"/>
  <c r="S435" i="1"/>
  <c r="V434" i="1"/>
  <c r="U434" i="1"/>
  <c r="T434" i="1"/>
  <c r="S434" i="1"/>
  <c r="V433" i="1"/>
  <c r="AF433" i="1"/>
  <c r="U433" i="1"/>
  <c r="T433" i="1"/>
  <c r="S433" i="1"/>
  <c r="V432" i="1"/>
  <c r="AF431" i="1" s="1"/>
  <c r="AG431" i="1" s="1"/>
  <c r="U432" i="1"/>
  <c r="T432" i="1"/>
  <c r="S432" i="1"/>
  <c r="X431" i="1"/>
  <c r="V431" i="1"/>
  <c r="U431" i="1"/>
  <c r="T431" i="1"/>
  <c r="S431" i="1"/>
  <c r="W431" i="1"/>
  <c r="V430" i="1"/>
  <c r="U430" i="1"/>
  <c r="T430" i="1"/>
  <c r="S430" i="1"/>
  <c r="V429" i="1"/>
  <c r="AF429" i="1"/>
  <c r="U429" i="1"/>
  <c r="T429" i="1"/>
  <c r="S429" i="1"/>
  <c r="V428" i="1"/>
  <c r="U428" i="1"/>
  <c r="T428" i="1"/>
  <c r="S428" i="1"/>
  <c r="V427" i="1"/>
  <c r="AF427" i="1"/>
  <c r="U427" i="1"/>
  <c r="T427" i="1"/>
  <c r="S427" i="1"/>
  <c r="V426" i="1"/>
  <c r="U426" i="1"/>
  <c r="T426" i="1"/>
  <c r="S426" i="1"/>
  <c r="V425" i="1"/>
  <c r="AF425" i="1"/>
  <c r="AG425" i="1"/>
  <c r="AH425" i="1"/>
  <c r="U425" i="1"/>
  <c r="T425" i="1"/>
  <c r="S425" i="1"/>
  <c r="V424" i="1"/>
  <c r="U424" i="1"/>
  <c r="T424" i="1"/>
  <c r="S424" i="1"/>
  <c r="V423" i="1"/>
  <c r="AF423" i="1"/>
  <c r="U423" i="1"/>
  <c r="T423" i="1"/>
  <c r="S423" i="1"/>
  <c r="V422" i="1"/>
  <c r="U422" i="1"/>
  <c r="T422" i="1"/>
  <c r="S422" i="1"/>
  <c r="AF421" i="1"/>
  <c r="V421" i="1"/>
  <c r="U421" i="1"/>
  <c r="T421" i="1"/>
  <c r="S421" i="1"/>
  <c r="V420" i="1"/>
  <c r="U420" i="1"/>
  <c r="T420" i="1"/>
  <c r="Y419" i="1"/>
  <c r="S420" i="1"/>
  <c r="V419" i="1"/>
  <c r="U419" i="1"/>
  <c r="T419" i="1"/>
  <c r="S419" i="1"/>
  <c r="V418" i="1"/>
  <c r="U418" i="1"/>
  <c r="T418" i="1"/>
  <c r="S418" i="1"/>
  <c r="V417" i="1"/>
  <c r="AF417" i="1"/>
  <c r="U417" i="1"/>
  <c r="T417" i="1"/>
  <c r="S417" i="1"/>
  <c r="V416" i="1"/>
  <c r="U416" i="1"/>
  <c r="T416" i="1"/>
  <c r="Y413" i="1"/>
  <c r="S416" i="1"/>
  <c r="V415" i="1"/>
  <c r="AF415" i="1"/>
  <c r="U415" i="1"/>
  <c r="T415" i="1"/>
  <c r="S415" i="1"/>
  <c r="V414" i="1"/>
  <c r="U414" i="1"/>
  <c r="Z413" i="1"/>
  <c r="T414" i="1"/>
  <c r="S414" i="1"/>
  <c r="V413" i="1"/>
  <c r="U413" i="1"/>
  <c r="T413" i="1"/>
  <c r="S413" i="1"/>
  <c r="V412" i="1"/>
  <c r="U412" i="1"/>
  <c r="T412" i="1"/>
  <c r="S412" i="1"/>
  <c r="V411" i="1"/>
  <c r="AF411" i="1"/>
  <c r="U411" i="1"/>
  <c r="T411" i="1"/>
  <c r="S411" i="1"/>
  <c r="V410" i="1"/>
  <c r="AF409" i="1"/>
  <c r="U410" i="1"/>
  <c r="T410" i="1"/>
  <c r="S410" i="1"/>
  <c r="AG409" i="1"/>
  <c r="Z409" i="1"/>
  <c r="V409" i="1"/>
  <c r="U409" i="1"/>
  <c r="T409" i="1"/>
  <c r="S409" i="1"/>
  <c r="V408" i="1"/>
  <c r="U408" i="1"/>
  <c r="Z407" i="1"/>
  <c r="T408" i="1"/>
  <c r="Y407" i="1"/>
  <c r="S408" i="1"/>
  <c r="X407" i="1"/>
  <c r="AA407" i="1"/>
  <c r="V407" i="1"/>
  <c r="AF407" i="1"/>
  <c r="AG407" i="1"/>
  <c r="AH407" i="1"/>
  <c r="U407" i="1"/>
  <c r="T407" i="1"/>
  <c r="S407" i="1"/>
  <c r="V406" i="1"/>
  <c r="U406" i="1"/>
  <c r="T406" i="1"/>
  <c r="S406" i="1"/>
  <c r="V405" i="1"/>
  <c r="AF405" i="1"/>
  <c r="U405" i="1"/>
  <c r="T405" i="1"/>
  <c r="S405" i="1"/>
  <c r="V404" i="1"/>
  <c r="U404" i="1"/>
  <c r="T404" i="1"/>
  <c r="S404" i="1"/>
  <c r="V403" i="1"/>
  <c r="AF403" i="1"/>
  <c r="U403" i="1"/>
  <c r="T403" i="1"/>
  <c r="S403" i="1"/>
  <c r="V402" i="1"/>
  <c r="U402" i="1"/>
  <c r="T402" i="1"/>
  <c r="Y401" i="1"/>
  <c r="S402" i="1"/>
  <c r="X401" i="1"/>
  <c r="Z401" i="1"/>
  <c r="V401" i="1"/>
  <c r="U401" i="1"/>
  <c r="T401" i="1"/>
  <c r="S401" i="1"/>
  <c r="V400" i="1"/>
  <c r="U400" i="1"/>
  <c r="T400" i="1"/>
  <c r="S400" i="1"/>
  <c r="V399" i="1"/>
  <c r="AF399" i="1"/>
  <c r="U399" i="1"/>
  <c r="T399" i="1"/>
  <c r="S399" i="1"/>
  <c r="W399" i="1"/>
  <c r="V398" i="1"/>
  <c r="U398" i="1"/>
  <c r="T398" i="1"/>
  <c r="S398" i="1"/>
  <c r="V397" i="1"/>
  <c r="AF397" i="1"/>
  <c r="U397" i="1"/>
  <c r="T397" i="1"/>
  <c r="S397" i="1"/>
  <c r="V396" i="1"/>
  <c r="U396" i="1"/>
  <c r="T396" i="1"/>
  <c r="S396" i="1"/>
  <c r="W396" i="1"/>
  <c r="V395" i="1"/>
  <c r="AF395" i="1"/>
  <c r="U395" i="1"/>
  <c r="T395" i="1"/>
  <c r="S395" i="1"/>
  <c r="V394" i="1"/>
  <c r="U394" i="1"/>
  <c r="T394" i="1"/>
  <c r="S394" i="1"/>
  <c r="V393" i="1"/>
  <c r="AF393" i="1"/>
  <c r="U393" i="1"/>
  <c r="T393" i="1"/>
  <c r="S393" i="1"/>
  <c r="V392" i="1"/>
  <c r="U392" i="1"/>
  <c r="T392" i="1"/>
  <c r="S392" i="1"/>
  <c r="V391" i="1"/>
  <c r="AF391" i="1"/>
  <c r="U391" i="1"/>
  <c r="T391" i="1"/>
  <c r="S391" i="1"/>
  <c r="V390" i="1"/>
  <c r="U390" i="1"/>
  <c r="T390" i="1"/>
  <c r="S390" i="1"/>
  <c r="V389" i="1"/>
  <c r="AF389" i="1"/>
  <c r="U389" i="1"/>
  <c r="T389" i="1"/>
  <c r="S389" i="1"/>
  <c r="V388" i="1"/>
  <c r="U388" i="1"/>
  <c r="T388" i="1"/>
  <c r="S388" i="1"/>
  <c r="V387" i="1"/>
  <c r="AF387" i="1"/>
  <c r="U387" i="1"/>
  <c r="T387" i="1"/>
  <c r="S387" i="1"/>
  <c r="V386" i="1"/>
  <c r="U386" i="1"/>
  <c r="Z385" i="1"/>
  <c r="T386" i="1"/>
  <c r="S386" i="1"/>
  <c r="V385" i="1"/>
  <c r="U385" i="1"/>
  <c r="T385" i="1"/>
  <c r="S385" i="1"/>
  <c r="V384" i="1"/>
  <c r="U384" i="1"/>
  <c r="T384" i="1"/>
  <c r="S384" i="1"/>
  <c r="V383" i="1"/>
  <c r="AF383" i="1"/>
  <c r="U383" i="1"/>
  <c r="T383" i="1"/>
  <c r="S383" i="1"/>
  <c r="V382" i="1"/>
  <c r="U382" i="1"/>
  <c r="T382" i="1"/>
  <c r="S382" i="1"/>
  <c r="V381" i="1"/>
  <c r="AF381" i="1"/>
  <c r="U381" i="1"/>
  <c r="T381" i="1"/>
  <c r="S381" i="1"/>
  <c r="V380" i="1"/>
  <c r="U380" i="1"/>
  <c r="T380" i="1"/>
  <c r="S380" i="1"/>
  <c r="X379" i="1"/>
  <c r="Z379" i="1"/>
  <c r="Y379" i="1"/>
  <c r="V379" i="1"/>
  <c r="U379" i="1"/>
  <c r="T379" i="1"/>
  <c r="S379" i="1"/>
  <c r="V378" i="1"/>
  <c r="U378" i="1"/>
  <c r="T378" i="1"/>
  <c r="S378" i="1"/>
  <c r="V377" i="1"/>
  <c r="AF377" i="1"/>
  <c r="U377" i="1"/>
  <c r="T377" i="1"/>
  <c r="S377" i="1"/>
  <c r="V376" i="1"/>
  <c r="U376" i="1"/>
  <c r="T376" i="1"/>
  <c r="Y375" i="1"/>
  <c r="S376" i="1"/>
  <c r="AA375" i="1"/>
  <c r="Z375" i="1"/>
  <c r="V375" i="1"/>
  <c r="U375" i="1"/>
  <c r="T375" i="1"/>
  <c r="S375" i="1"/>
  <c r="V374" i="1"/>
  <c r="U374" i="1"/>
  <c r="T374" i="1"/>
  <c r="S374" i="1"/>
  <c r="V373" i="1"/>
  <c r="AF373" i="1"/>
  <c r="U373" i="1"/>
  <c r="T373" i="1"/>
  <c r="S373" i="1"/>
  <c r="V372" i="1"/>
  <c r="U372" i="1"/>
  <c r="T372" i="1"/>
  <c r="S372" i="1"/>
  <c r="V371" i="1"/>
  <c r="AF371" i="1"/>
  <c r="U371" i="1"/>
  <c r="T371" i="1"/>
  <c r="S371" i="1"/>
  <c r="V370" i="1"/>
  <c r="U370" i="1"/>
  <c r="T370" i="1"/>
  <c r="S370" i="1"/>
  <c r="V369" i="1"/>
  <c r="AF369" i="1"/>
  <c r="U369" i="1"/>
  <c r="T369" i="1"/>
  <c r="S369" i="1"/>
  <c r="V368" i="1"/>
  <c r="U368" i="1"/>
  <c r="T368" i="1"/>
  <c r="S368" i="1"/>
  <c r="V367" i="1"/>
  <c r="U367" i="1"/>
  <c r="T367" i="1"/>
  <c r="S367" i="1"/>
  <c r="V366" i="1"/>
  <c r="U366" i="1"/>
  <c r="T366" i="1"/>
  <c r="S366" i="1"/>
  <c r="V365" i="1"/>
  <c r="AF365" i="1"/>
  <c r="U365" i="1"/>
  <c r="T365" i="1"/>
  <c r="S365" i="1"/>
  <c r="V364" i="1"/>
  <c r="U364" i="1"/>
  <c r="T364" i="1"/>
  <c r="Y363" i="1"/>
  <c r="S364" i="1"/>
  <c r="X363" i="1"/>
  <c r="V363" i="1"/>
  <c r="U363" i="1"/>
  <c r="T363" i="1"/>
  <c r="S363" i="1"/>
  <c r="V362" i="1"/>
  <c r="AA355" i="1"/>
  <c r="U362" i="1"/>
  <c r="T362" i="1"/>
  <c r="S362" i="1"/>
  <c r="AF361" i="1"/>
  <c r="V361" i="1"/>
  <c r="U361" i="1"/>
  <c r="T361" i="1"/>
  <c r="S361" i="1"/>
  <c r="V360" i="1"/>
  <c r="U360" i="1"/>
  <c r="T360" i="1"/>
  <c r="S360" i="1"/>
  <c r="V359" i="1"/>
  <c r="AF359" i="1"/>
  <c r="U359" i="1"/>
  <c r="T359" i="1"/>
  <c r="S359" i="1"/>
  <c r="V358" i="1"/>
  <c r="U358" i="1"/>
  <c r="T358" i="1"/>
  <c r="S358" i="1"/>
  <c r="V357" i="1"/>
  <c r="AF357" i="1"/>
  <c r="U357" i="1"/>
  <c r="T357" i="1"/>
  <c r="S357" i="1"/>
  <c r="V356" i="1"/>
  <c r="U356" i="1"/>
  <c r="T356" i="1"/>
  <c r="S356" i="1"/>
  <c r="V355" i="1"/>
  <c r="U355" i="1"/>
  <c r="T355" i="1"/>
  <c r="S355" i="1"/>
  <c r="V354" i="1"/>
  <c r="U354" i="1"/>
  <c r="T354" i="1"/>
  <c r="S354" i="1"/>
  <c r="V353" i="1"/>
  <c r="U353" i="1"/>
  <c r="T353" i="1"/>
  <c r="S353" i="1"/>
  <c r="V352" i="1"/>
  <c r="AA351" i="1"/>
  <c r="U352" i="1"/>
  <c r="T352" i="1"/>
  <c r="Y351" i="1"/>
  <c r="S352" i="1"/>
  <c r="X351" i="1"/>
  <c r="V351" i="1"/>
  <c r="U351" i="1"/>
  <c r="T351" i="1"/>
  <c r="S351" i="1"/>
  <c r="V350" i="1"/>
  <c r="U350" i="1"/>
  <c r="T350" i="1"/>
  <c r="S350" i="1"/>
  <c r="V349" i="1"/>
  <c r="AF349" i="1"/>
  <c r="U349" i="1"/>
  <c r="T349" i="1"/>
  <c r="S349" i="1"/>
  <c r="V348" i="1"/>
  <c r="U348" i="1"/>
  <c r="Z347" i="1"/>
  <c r="T348" i="1"/>
  <c r="Y347" i="1"/>
  <c r="S348" i="1"/>
  <c r="V347" i="1"/>
  <c r="AF347" i="1"/>
  <c r="U347" i="1"/>
  <c r="T347" i="1"/>
  <c r="S347" i="1"/>
  <c r="V346" i="1"/>
  <c r="U346" i="1"/>
  <c r="T346" i="1"/>
  <c r="S346" i="1"/>
  <c r="V345" i="1"/>
  <c r="AF345" i="1"/>
  <c r="U345" i="1"/>
  <c r="T345" i="1"/>
  <c r="S345" i="1"/>
  <c r="V344" i="1"/>
  <c r="U344" i="1"/>
  <c r="T344" i="1"/>
  <c r="S344" i="1"/>
  <c r="V343" i="1"/>
  <c r="U343" i="1"/>
  <c r="T343" i="1"/>
  <c r="S343" i="1"/>
  <c r="V342" i="1"/>
  <c r="U342" i="1"/>
  <c r="T342" i="1"/>
  <c r="S342" i="1"/>
  <c r="V341" i="1"/>
  <c r="AF341" i="1"/>
  <c r="U341" i="1"/>
  <c r="T341" i="1"/>
  <c r="S341" i="1"/>
  <c r="V340" i="1"/>
  <c r="AF339" i="1" s="1"/>
  <c r="AG333" i="1" s="1"/>
  <c r="AH333" i="1" s="1"/>
  <c r="AI229" i="1" s="1"/>
  <c r="U340" i="1"/>
  <c r="T340" i="1"/>
  <c r="S340" i="1"/>
  <c r="V339" i="1"/>
  <c r="U339" i="1"/>
  <c r="T339" i="1"/>
  <c r="S339" i="1"/>
  <c r="V338" i="1"/>
  <c r="U338" i="1"/>
  <c r="T338" i="1"/>
  <c r="S338" i="1"/>
  <c r="V337" i="1"/>
  <c r="AF337" i="1"/>
  <c r="U337" i="1"/>
  <c r="T337" i="1"/>
  <c r="S337" i="1"/>
  <c r="V336" i="1"/>
  <c r="U336" i="1"/>
  <c r="T336" i="1"/>
  <c r="S336" i="1"/>
  <c r="V335" i="1"/>
  <c r="AF335" i="1"/>
  <c r="U335" i="1"/>
  <c r="T335" i="1"/>
  <c r="S335" i="1"/>
  <c r="V334" i="1"/>
  <c r="AF333" i="1"/>
  <c r="U334" i="1"/>
  <c r="T334" i="1"/>
  <c r="S334" i="1"/>
  <c r="Z333" i="1"/>
  <c r="V333" i="1"/>
  <c r="U333" i="1"/>
  <c r="T333" i="1"/>
  <c r="S333" i="1"/>
  <c r="W333" i="1"/>
  <c r="V332" i="1"/>
  <c r="U332" i="1"/>
  <c r="T332" i="1"/>
  <c r="S332" i="1"/>
  <c r="V331" i="1"/>
  <c r="AF331" i="1"/>
  <c r="U331" i="1"/>
  <c r="T331" i="1"/>
  <c r="S331" i="1"/>
  <c r="V330" i="1"/>
  <c r="AF329" i="1"/>
  <c r="U330" i="1"/>
  <c r="T330" i="1"/>
  <c r="S330" i="1"/>
  <c r="X329" i="1"/>
  <c r="AA329" i="1"/>
  <c r="V329" i="1"/>
  <c r="U329" i="1"/>
  <c r="T329" i="1"/>
  <c r="S329" i="1"/>
  <c r="V328" i="1"/>
  <c r="U328" i="1"/>
  <c r="T328" i="1"/>
  <c r="S328" i="1"/>
  <c r="V327" i="1"/>
  <c r="U327" i="1"/>
  <c r="T327" i="1"/>
  <c r="S327" i="1"/>
  <c r="V326" i="1"/>
  <c r="AA325" i="1"/>
  <c r="U326" i="1"/>
  <c r="T326" i="1"/>
  <c r="Y325" i="1"/>
  <c r="S326" i="1"/>
  <c r="X325" i="1"/>
  <c r="V325" i="1"/>
  <c r="U325" i="1"/>
  <c r="T325" i="1"/>
  <c r="S325" i="1"/>
  <c r="V324" i="1"/>
  <c r="U324" i="1"/>
  <c r="T324" i="1"/>
  <c r="S324" i="1"/>
  <c r="V323" i="1"/>
  <c r="U323" i="1"/>
  <c r="T323" i="1"/>
  <c r="S323" i="1"/>
  <c r="V322" i="1"/>
  <c r="U322" i="1"/>
  <c r="T322" i="1"/>
  <c r="S322" i="1"/>
  <c r="V321" i="1"/>
  <c r="U321" i="1"/>
  <c r="T321" i="1"/>
  <c r="S321" i="1"/>
  <c r="V320" i="1"/>
  <c r="AA319" i="1"/>
  <c r="U320" i="1"/>
  <c r="Z319" i="1"/>
  <c r="T320" i="1"/>
  <c r="S320" i="1"/>
  <c r="X319" i="1"/>
  <c r="V319" i="1"/>
  <c r="U319" i="1"/>
  <c r="T319" i="1"/>
  <c r="S319" i="1"/>
  <c r="V318" i="1"/>
  <c r="U318" i="1"/>
  <c r="T318" i="1"/>
  <c r="S318" i="1"/>
  <c r="V317" i="1"/>
  <c r="U317" i="1"/>
  <c r="T317" i="1"/>
  <c r="S317" i="1"/>
  <c r="V316" i="1"/>
  <c r="U316" i="1"/>
  <c r="T316" i="1"/>
  <c r="Y315" i="1"/>
  <c r="S316" i="1"/>
  <c r="X315" i="1"/>
  <c r="AA315" i="1"/>
  <c r="Z315" i="1"/>
  <c r="V315" i="1"/>
  <c r="U315" i="1"/>
  <c r="T315" i="1"/>
  <c r="S315" i="1"/>
  <c r="V314" i="1"/>
  <c r="U314" i="1"/>
  <c r="T314" i="1"/>
  <c r="S314" i="1"/>
  <c r="V313" i="1"/>
  <c r="AF313" i="1"/>
  <c r="U313" i="1"/>
  <c r="T313" i="1"/>
  <c r="S313" i="1"/>
  <c r="V312" i="1"/>
  <c r="U312" i="1"/>
  <c r="T312" i="1"/>
  <c r="S312" i="1"/>
  <c r="V311" i="1"/>
  <c r="AF311" i="1"/>
  <c r="U311" i="1"/>
  <c r="T311" i="1"/>
  <c r="S311" i="1"/>
  <c r="V310" i="1"/>
  <c r="U310" i="1"/>
  <c r="T310" i="1"/>
  <c r="S310" i="1"/>
  <c r="V309" i="1"/>
  <c r="AF309" i="1"/>
  <c r="U309" i="1"/>
  <c r="T309" i="1"/>
  <c r="S309" i="1"/>
  <c r="V308" i="1"/>
  <c r="U308" i="1"/>
  <c r="T308" i="1"/>
  <c r="S308" i="1"/>
  <c r="V307" i="1"/>
  <c r="AF307" i="1"/>
  <c r="U307" i="1"/>
  <c r="T307" i="1"/>
  <c r="S307" i="1"/>
  <c r="V306" i="1"/>
  <c r="U306" i="1"/>
  <c r="T306" i="1"/>
  <c r="S306" i="1"/>
  <c r="AA305" i="1"/>
  <c r="V305" i="1"/>
  <c r="U305" i="1"/>
  <c r="T305" i="1"/>
  <c r="S305" i="1"/>
  <c r="V304" i="1"/>
  <c r="U304" i="1"/>
  <c r="T304" i="1"/>
  <c r="S304" i="1"/>
  <c r="AF303" i="1"/>
  <c r="V303" i="1"/>
  <c r="U303" i="1"/>
  <c r="T303" i="1"/>
  <c r="S303" i="1"/>
  <c r="V302" i="1"/>
  <c r="U302" i="1"/>
  <c r="T302" i="1"/>
  <c r="S302" i="1"/>
  <c r="V301" i="1"/>
  <c r="AF301" i="1"/>
  <c r="U301" i="1"/>
  <c r="T301" i="1"/>
  <c r="S301" i="1"/>
  <c r="V300" i="1"/>
  <c r="U300" i="1"/>
  <c r="T300" i="1"/>
  <c r="S300" i="1"/>
  <c r="V299" i="1"/>
  <c r="AF299" i="1"/>
  <c r="U299" i="1"/>
  <c r="T299" i="1"/>
  <c r="S299" i="1"/>
  <c r="V298" i="1"/>
  <c r="U298" i="1"/>
  <c r="Z297" i="1"/>
  <c r="T298" i="1"/>
  <c r="S298" i="1"/>
  <c r="V297" i="1"/>
  <c r="U297" i="1"/>
  <c r="T297" i="1"/>
  <c r="S297" i="1"/>
  <c r="V296" i="1"/>
  <c r="U296" i="1"/>
  <c r="T296" i="1"/>
  <c r="S296" i="1"/>
  <c r="V295" i="1"/>
  <c r="AF295" i="1"/>
  <c r="U295" i="1"/>
  <c r="T295" i="1"/>
  <c r="S295" i="1"/>
  <c r="V294" i="1"/>
  <c r="U294" i="1"/>
  <c r="T294" i="1"/>
  <c r="S294" i="1"/>
  <c r="V293" i="1"/>
  <c r="AF293" i="1"/>
  <c r="U293" i="1"/>
  <c r="T293" i="1"/>
  <c r="S293" i="1"/>
  <c r="V292" i="1"/>
  <c r="U292" i="1"/>
  <c r="T292" i="1"/>
  <c r="S292" i="1"/>
  <c r="V291" i="1"/>
  <c r="AF291" i="1"/>
  <c r="U291" i="1"/>
  <c r="T291" i="1"/>
  <c r="S291" i="1"/>
  <c r="V290" i="1"/>
  <c r="U290" i="1"/>
  <c r="T290" i="1"/>
  <c r="S290" i="1"/>
  <c r="V289" i="1"/>
  <c r="AF289" i="1"/>
  <c r="U289" i="1"/>
  <c r="T289" i="1"/>
  <c r="S289" i="1"/>
  <c r="V288" i="1"/>
  <c r="U288" i="1"/>
  <c r="T288" i="1"/>
  <c r="S288" i="1"/>
  <c r="AF287" i="1"/>
  <c r="V287" i="1"/>
  <c r="U287" i="1"/>
  <c r="T287" i="1"/>
  <c r="S287" i="1"/>
  <c r="V286" i="1"/>
  <c r="U286" i="1"/>
  <c r="T286" i="1"/>
  <c r="S286" i="1"/>
  <c r="V285" i="1"/>
  <c r="AF285" i="1"/>
  <c r="U285" i="1"/>
  <c r="T285" i="1"/>
  <c r="S285" i="1"/>
  <c r="V284" i="1"/>
  <c r="U284" i="1"/>
  <c r="T284" i="1"/>
  <c r="S284" i="1"/>
  <c r="V283" i="1"/>
  <c r="AF283" i="1"/>
  <c r="U283" i="1"/>
  <c r="T283" i="1"/>
  <c r="S283" i="1"/>
  <c r="V282" i="1"/>
  <c r="U282" i="1"/>
  <c r="T282" i="1"/>
  <c r="S282" i="1"/>
  <c r="V281" i="1"/>
  <c r="AF281" i="1"/>
  <c r="AG281" i="1"/>
  <c r="U281" i="1"/>
  <c r="T281" i="1"/>
  <c r="S281" i="1"/>
  <c r="V280" i="1"/>
  <c r="U280" i="1"/>
  <c r="T280" i="1"/>
  <c r="S280" i="1"/>
  <c r="V279" i="1"/>
  <c r="AF279" i="1"/>
  <c r="U279" i="1"/>
  <c r="T279" i="1"/>
  <c r="S279" i="1"/>
  <c r="V278" i="1"/>
  <c r="U278" i="1"/>
  <c r="T278" i="1"/>
  <c r="S278" i="1"/>
  <c r="AF277" i="1"/>
  <c r="V277" i="1"/>
  <c r="U277" i="1"/>
  <c r="T277" i="1"/>
  <c r="S277" i="1"/>
  <c r="V276" i="1"/>
  <c r="U276" i="1"/>
  <c r="T276" i="1"/>
  <c r="Y275" i="1"/>
  <c r="S276" i="1"/>
  <c r="V275" i="1"/>
  <c r="AF275" i="1"/>
  <c r="U275" i="1"/>
  <c r="T275" i="1"/>
  <c r="S275" i="1"/>
  <c r="V274" i="1"/>
  <c r="U274" i="1"/>
  <c r="T274" i="1"/>
  <c r="S274" i="1"/>
  <c r="V273" i="1"/>
  <c r="AF273" i="1"/>
  <c r="U273" i="1"/>
  <c r="T273" i="1"/>
  <c r="S273" i="1"/>
  <c r="V272" i="1"/>
  <c r="U272" i="1"/>
  <c r="T272" i="1"/>
  <c r="S272" i="1"/>
  <c r="X271" i="1"/>
  <c r="Z271" i="1"/>
  <c r="V271" i="1"/>
  <c r="U271" i="1"/>
  <c r="T271" i="1"/>
  <c r="S271" i="1"/>
  <c r="V270" i="1"/>
  <c r="U270" i="1"/>
  <c r="T270" i="1"/>
  <c r="S270" i="1"/>
  <c r="V269" i="1"/>
  <c r="AF269" i="1"/>
  <c r="U269" i="1"/>
  <c r="T269" i="1"/>
  <c r="S269" i="1"/>
  <c r="V268" i="1"/>
  <c r="U268" i="1"/>
  <c r="T268" i="1"/>
  <c r="S268" i="1"/>
  <c r="V267" i="1"/>
  <c r="AF267" i="1"/>
  <c r="U267" i="1"/>
  <c r="T267" i="1"/>
  <c r="S267" i="1"/>
  <c r="V266" i="1"/>
  <c r="U266" i="1"/>
  <c r="T266" i="1"/>
  <c r="S266" i="1"/>
  <c r="V265" i="1"/>
  <c r="AF265" i="1"/>
  <c r="U265" i="1"/>
  <c r="T265" i="1"/>
  <c r="S265" i="1"/>
  <c r="V264" i="1"/>
  <c r="U264" i="1"/>
  <c r="T264" i="1"/>
  <c r="S264" i="1"/>
  <c r="V263" i="1"/>
  <c r="U263" i="1"/>
  <c r="T263" i="1"/>
  <c r="S263" i="1"/>
  <c r="V262" i="1"/>
  <c r="U262" i="1"/>
  <c r="T262" i="1"/>
  <c r="S262" i="1"/>
  <c r="V261" i="1"/>
  <c r="AF261" i="1"/>
  <c r="U261" i="1"/>
  <c r="T261" i="1"/>
  <c r="S261" i="1"/>
  <c r="V260" i="1"/>
  <c r="U260" i="1"/>
  <c r="T260" i="1"/>
  <c r="S260" i="1"/>
  <c r="V259" i="1"/>
  <c r="AF259" i="1"/>
  <c r="U259" i="1"/>
  <c r="T259" i="1"/>
  <c r="S259" i="1"/>
  <c r="V258" i="1"/>
  <c r="U258" i="1"/>
  <c r="T258" i="1"/>
  <c r="S258" i="1"/>
  <c r="V257" i="1"/>
  <c r="AF257" i="1"/>
  <c r="U257" i="1"/>
  <c r="T257" i="1"/>
  <c r="S257" i="1"/>
  <c r="V256" i="1"/>
  <c r="U256" i="1"/>
  <c r="Z255" i="1"/>
  <c r="T256" i="1"/>
  <c r="S256" i="1"/>
  <c r="V255" i="1"/>
  <c r="U255" i="1"/>
  <c r="T255" i="1"/>
  <c r="S255" i="1"/>
  <c r="V254" i="1"/>
  <c r="U254" i="1"/>
  <c r="T254" i="1"/>
  <c r="S254" i="1"/>
  <c r="V253" i="1"/>
  <c r="AF253" i="1"/>
  <c r="U253" i="1"/>
  <c r="T253" i="1"/>
  <c r="S253" i="1"/>
  <c r="V252" i="1"/>
  <c r="U252" i="1"/>
  <c r="T252" i="1"/>
  <c r="S252" i="1"/>
  <c r="V251" i="1"/>
  <c r="AF251" i="1"/>
  <c r="U251" i="1"/>
  <c r="T251" i="1"/>
  <c r="S251" i="1"/>
  <c r="V250" i="1"/>
  <c r="U250" i="1"/>
  <c r="T250" i="1"/>
  <c r="S250" i="1"/>
  <c r="AF249" i="1"/>
  <c r="V249" i="1"/>
  <c r="U249" i="1"/>
  <c r="T249" i="1"/>
  <c r="S249" i="1"/>
  <c r="V248" i="1"/>
  <c r="U248" i="1"/>
  <c r="T248" i="1"/>
  <c r="S248" i="1"/>
  <c r="AF247" i="1"/>
  <c r="V247" i="1"/>
  <c r="U247" i="1"/>
  <c r="T247" i="1"/>
  <c r="S247" i="1"/>
  <c r="V246" i="1"/>
  <c r="U246" i="1"/>
  <c r="T246" i="1"/>
  <c r="S246" i="1"/>
  <c r="V245" i="1"/>
  <c r="AF245" i="1"/>
  <c r="U245" i="1"/>
  <c r="T245" i="1"/>
  <c r="S245" i="1"/>
  <c r="V244" i="1"/>
  <c r="U244" i="1"/>
  <c r="T244" i="1"/>
  <c r="S244" i="1"/>
  <c r="V243" i="1"/>
  <c r="AF243" i="1"/>
  <c r="U243" i="1"/>
  <c r="T243" i="1"/>
  <c r="S243" i="1"/>
  <c r="V242" i="1"/>
  <c r="U242" i="1"/>
  <c r="T242" i="1"/>
  <c r="S242" i="1"/>
  <c r="V241" i="1"/>
  <c r="U241" i="1"/>
  <c r="T241" i="1"/>
  <c r="S241" i="1"/>
  <c r="V240" i="1"/>
  <c r="U240" i="1"/>
  <c r="T240" i="1"/>
  <c r="S240" i="1"/>
  <c r="V239" i="1"/>
  <c r="AF239" i="1"/>
  <c r="U239" i="1"/>
  <c r="T239" i="1"/>
  <c r="S239" i="1"/>
  <c r="V238" i="1"/>
  <c r="U238" i="1"/>
  <c r="T238" i="1"/>
  <c r="S238" i="1"/>
  <c r="V237" i="1"/>
  <c r="AF237" i="1"/>
  <c r="U237" i="1"/>
  <c r="T237" i="1"/>
  <c r="S237" i="1"/>
  <c r="V236" i="1"/>
  <c r="U236" i="1"/>
  <c r="T236" i="1"/>
  <c r="S236" i="1"/>
  <c r="AF235" i="1"/>
  <c r="V235" i="1"/>
  <c r="U235" i="1"/>
  <c r="T235" i="1"/>
  <c r="S235" i="1"/>
  <c r="V234" i="1"/>
  <c r="U234" i="1"/>
  <c r="T234" i="1"/>
  <c r="S234" i="1"/>
  <c r="V233" i="1"/>
  <c r="AF233" i="1"/>
  <c r="U233" i="1"/>
  <c r="T233" i="1"/>
  <c r="S233" i="1"/>
  <c r="V232" i="1"/>
  <c r="U232" i="1"/>
  <c r="T232" i="1"/>
  <c r="S232" i="1"/>
  <c r="V231" i="1"/>
  <c r="AF231" i="1"/>
  <c r="U231" i="1"/>
  <c r="T231" i="1"/>
  <c r="S231" i="1"/>
  <c r="V230" i="1"/>
  <c r="U230" i="1"/>
  <c r="T230" i="1"/>
  <c r="S230" i="1"/>
  <c r="AF229" i="1"/>
  <c r="V229" i="1"/>
  <c r="U229" i="1"/>
  <c r="T229" i="1"/>
  <c r="S229" i="1"/>
  <c r="V228" i="1"/>
  <c r="U228" i="1"/>
  <c r="T228" i="1"/>
  <c r="S228" i="1"/>
  <c r="V227" i="1"/>
  <c r="AF227" i="1"/>
  <c r="U227" i="1"/>
  <c r="T227" i="1"/>
  <c r="S227" i="1"/>
  <c r="V226" i="1"/>
  <c r="U226" i="1"/>
  <c r="T226" i="1"/>
  <c r="S226" i="1"/>
  <c r="V225" i="1"/>
  <c r="AF225" i="1"/>
  <c r="U225" i="1"/>
  <c r="T225" i="1"/>
  <c r="S225" i="1"/>
  <c r="V224" i="1"/>
  <c r="U224" i="1"/>
  <c r="Z223" i="1"/>
  <c r="T224" i="1"/>
  <c r="S224" i="1"/>
  <c r="AF223" i="1"/>
  <c r="Y223" i="1"/>
  <c r="V223" i="1"/>
  <c r="U223" i="1"/>
  <c r="T223" i="1"/>
  <c r="S223" i="1"/>
  <c r="V222" i="1"/>
  <c r="U222" i="1"/>
  <c r="T222" i="1"/>
  <c r="S222" i="1"/>
  <c r="V221" i="1"/>
  <c r="U221" i="1"/>
  <c r="T221" i="1"/>
  <c r="S221" i="1"/>
  <c r="V220" i="1"/>
  <c r="U220" i="1"/>
  <c r="Z219" i="1"/>
  <c r="T220" i="1"/>
  <c r="Y219" i="1"/>
  <c r="S220" i="1"/>
  <c r="V219" i="1"/>
  <c r="U219" i="1"/>
  <c r="T219" i="1"/>
  <c r="S219" i="1"/>
  <c r="V218" i="1"/>
  <c r="U218" i="1"/>
  <c r="T218" i="1"/>
  <c r="S218" i="1"/>
  <c r="V217" i="1"/>
  <c r="AF217" i="1"/>
  <c r="U217" i="1"/>
  <c r="T217" i="1"/>
  <c r="S217" i="1"/>
  <c r="V216" i="1"/>
  <c r="U216" i="1"/>
  <c r="T216" i="1"/>
  <c r="S216" i="1"/>
  <c r="V215" i="1"/>
  <c r="U215" i="1"/>
  <c r="T215" i="1"/>
  <c r="S215" i="1"/>
  <c r="V214" i="1"/>
  <c r="U214" i="1"/>
  <c r="T214" i="1"/>
  <c r="S214" i="1"/>
  <c r="V213" i="1"/>
  <c r="AF213" i="1"/>
  <c r="U213" i="1"/>
  <c r="T213" i="1"/>
  <c r="S213" i="1"/>
  <c r="V212" i="1"/>
  <c r="U212" i="1"/>
  <c r="T212" i="1"/>
  <c r="S212" i="1"/>
  <c r="V211" i="1"/>
  <c r="AF211" i="1"/>
  <c r="U211" i="1"/>
  <c r="T211" i="1"/>
  <c r="S211" i="1"/>
  <c r="V210" i="1"/>
  <c r="U210" i="1"/>
  <c r="T210" i="1"/>
  <c r="S210" i="1"/>
  <c r="AF209" i="1"/>
  <c r="X209" i="1"/>
  <c r="V209" i="1"/>
  <c r="U209" i="1"/>
  <c r="T209" i="1"/>
  <c r="S209" i="1"/>
  <c r="V208" i="1"/>
  <c r="U208" i="1"/>
  <c r="T208" i="1"/>
  <c r="S208" i="1"/>
  <c r="V207" i="1"/>
  <c r="AF207" i="1"/>
  <c r="U207" i="1"/>
  <c r="T207" i="1"/>
  <c r="S207" i="1"/>
  <c r="V206" i="1"/>
  <c r="U206" i="1"/>
  <c r="T206" i="1"/>
  <c r="S206" i="1"/>
  <c r="V205" i="1"/>
  <c r="AF205" i="1"/>
  <c r="U205" i="1"/>
  <c r="T205" i="1"/>
  <c r="S205" i="1"/>
  <c r="V204" i="1"/>
  <c r="U204" i="1"/>
  <c r="T204" i="1"/>
  <c r="S204" i="1"/>
  <c r="V203" i="1"/>
  <c r="AF203" i="1"/>
  <c r="U203" i="1"/>
  <c r="T203" i="1"/>
  <c r="S203" i="1"/>
  <c r="V202" i="1"/>
  <c r="AF201" i="1"/>
  <c r="AG201" i="1"/>
  <c r="U202" i="1"/>
  <c r="T202" i="1"/>
  <c r="S202" i="1"/>
  <c r="AH201" i="1"/>
  <c r="V201" i="1"/>
  <c r="U201" i="1"/>
  <c r="T201" i="1"/>
  <c r="S201" i="1"/>
  <c r="V200" i="1"/>
  <c r="U200" i="1"/>
  <c r="T200" i="1"/>
  <c r="S200" i="1"/>
  <c r="V199" i="1"/>
  <c r="AF199" i="1"/>
  <c r="U199" i="1"/>
  <c r="T199" i="1"/>
  <c r="S199" i="1"/>
  <c r="V198" i="1"/>
  <c r="U198" i="1"/>
  <c r="T198" i="1"/>
  <c r="S198" i="1"/>
  <c r="V197" i="1"/>
  <c r="AF197" i="1"/>
  <c r="U197" i="1"/>
  <c r="T197" i="1"/>
  <c r="S197" i="1"/>
  <c r="V196" i="1"/>
  <c r="U196" i="1"/>
  <c r="T196" i="1"/>
  <c r="S196" i="1"/>
  <c r="V195" i="1"/>
  <c r="AF195" i="1"/>
  <c r="U195" i="1"/>
  <c r="T195" i="1"/>
  <c r="S195" i="1"/>
  <c r="V194" i="1"/>
  <c r="U194" i="1"/>
  <c r="Z193" i="1"/>
  <c r="T194" i="1"/>
  <c r="S194" i="1"/>
  <c r="V193" i="1"/>
  <c r="U193" i="1"/>
  <c r="T193" i="1"/>
  <c r="S193" i="1"/>
  <c r="V192" i="1"/>
  <c r="U192" i="1"/>
  <c r="T192" i="1"/>
  <c r="S192" i="1"/>
  <c r="V191" i="1"/>
  <c r="AF191" i="1"/>
  <c r="U191" i="1"/>
  <c r="T191" i="1"/>
  <c r="S191" i="1"/>
  <c r="V190" i="1"/>
  <c r="U190" i="1"/>
  <c r="T190" i="1"/>
  <c r="S190" i="1"/>
  <c r="V189" i="1"/>
  <c r="AF189" i="1"/>
  <c r="U189" i="1"/>
  <c r="T189" i="1"/>
  <c r="S189" i="1"/>
  <c r="V188" i="1"/>
  <c r="U188" i="1"/>
  <c r="T188" i="1"/>
  <c r="S188" i="1"/>
  <c r="V187" i="1"/>
  <c r="AF187" i="1"/>
  <c r="U187" i="1"/>
  <c r="T187" i="1"/>
  <c r="S187" i="1"/>
  <c r="V186" i="1"/>
  <c r="U186" i="1"/>
  <c r="T186" i="1"/>
  <c r="S186" i="1"/>
  <c r="V185" i="1"/>
  <c r="AF185" i="1"/>
  <c r="U185" i="1"/>
  <c r="T185" i="1"/>
  <c r="S185" i="1"/>
  <c r="V184" i="1"/>
  <c r="U184" i="1"/>
  <c r="T184" i="1"/>
  <c r="S184" i="1"/>
  <c r="AF183" i="1"/>
  <c r="V183" i="1"/>
  <c r="U183" i="1"/>
  <c r="T183" i="1"/>
  <c r="S183" i="1"/>
  <c r="V182" i="1"/>
  <c r="U182" i="1"/>
  <c r="T182" i="1"/>
  <c r="S182" i="1"/>
  <c r="V181" i="1"/>
  <c r="AF181" i="1"/>
  <c r="U181" i="1"/>
  <c r="T181" i="1"/>
  <c r="S181" i="1"/>
  <c r="V180" i="1"/>
  <c r="U180" i="1"/>
  <c r="T180" i="1"/>
  <c r="S180" i="1"/>
  <c r="V179" i="1"/>
  <c r="AF179" i="1"/>
  <c r="U179" i="1"/>
  <c r="T179" i="1"/>
  <c r="S179" i="1"/>
  <c r="V178" i="1"/>
  <c r="U178" i="1"/>
  <c r="T178" i="1"/>
  <c r="S178" i="1"/>
  <c r="V177" i="1"/>
  <c r="AF177" i="1"/>
  <c r="U177" i="1"/>
  <c r="T177" i="1"/>
  <c r="S177" i="1"/>
  <c r="V176" i="1"/>
  <c r="AA173" i="1"/>
  <c r="U176" i="1"/>
  <c r="T176" i="1"/>
  <c r="S176" i="1"/>
  <c r="AF175" i="1"/>
  <c r="V175" i="1"/>
  <c r="U175" i="1"/>
  <c r="T175" i="1"/>
  <c r="S175" i="1"/>
  <c r="V174" i="1"/>
  <c r="U174" i="1"/>
  <c r="T174" i="1"/>
  <c r="S174" i="1"/>
  <c r="V173" i="1"/>
  <c r="U173" i="1"/>
  <c r="T173" i="1"/>
  <c r="S173" i="1"/>
  <c r="V172" i="1"/>
  <c r="U172" i="1"/>
  <c r="T172" i="1"/>
  <c r="S172" i="1"/>
  <c r="V171" i="1"/>
  <c r="AF171" i="1"/>
  <c r="U171" i="1"/>
  <c r="T171" i="1"/>
  <c r="S171" i="1"/>
  <c r="V170" i="1"/>
  <c r="U170" i="1"/>
  <c r="T170" i="1"/>
  <c r="S170" i="1"/>
  <c r="V169" i="1"/>
  <c r="AF169" i="1"/>
  <c r="U169" i="1"/>
  <c r="T169" i="1"/>
  <c r="S169" i="1"/>
  <c r="V168" i="1"/>
  <c r="U168" i="1"/>
  <c r="T168" i="1"/>
  <c r="S168" i="1"/>
  <c r="V167" i="1"/>
  <c r="AF167" i="1"/>
  <c r="U167" i="1"/>
  <c r="T167" i="1"/>
  <c r="S167" i="1"/>
  <c r="V166" i="1"/>
  <c r="U166" i="1"/>
  <c r="T166" i="1"/>
  <c r="S166" i="1"/>
  <c r="V165" i="1"/>
  <c r="AF165" i="1"/>
  <c r="U165" i="1"/>
  <c r="T165" i="1"/>
  <c r="S165" i="1"/>
  <c r="V164" i="1"/>
  <c r="U164" i="1"/>
  <c r="T164" i="1"/>
  <c r="S164" i="1"/>
  <c r="X163" i="1"/>
  <c r="V163" i="1"/>
  <c r="AF163" i="1"/>
  <c r="U163" i="1"/>
  <c r="T163" i="1"/>
  <c r="S163" i="1"/>
  <c r="V162" i="1"/>
  <c r="U162" i="1"/>
  <c r="T162" i="1"/>
  <c r="S162" i="1"/>
  <c r="V161" i="1"/>
  <c r="AF161" i="1"/>
  <c r="U161" i="1"/>
  <c r="T161" i="1"/>
  <c r="S161" i="1"/>
  <c r="V160" i="1"/>
  <c r="U160" i="1"/>
  <c r="T160" i="1"/>
  <c r="S160" i="1"/>
  <c r="V159" i="1"/>
  <c r="AF159" i="1"/>
  <c r="U159" i="1"/>
  <c r="T159" i="1"/>
  <c r="S159" i="1"/>
  <c r="V158" i="1"/>
  <c r="AA157" i="1"/>
  <c r="U158" i="1"/>
  <c r="T158" i="1"/>
  <c r="S158" i="1"/>
  <c r="Y157" i="1"/>
  <c r="V157" i="1"/>
  <c r="U157" i="1"/>
  <c r="T157" i="1"/>
  <c r="S157" i="1"/>
  <c r="V156" i="1"/>
  <c r="AA151" i="1"/>
  <c r="U156" i="1"/>
  <c r="T156" i="1"/>
  <c r="S156" i="1"/>
  <c r="AF155" i="1"/>
  <c r="V155" i="1"/>
  <c r="U155" i="1"/>
  <c r="T155" i="1"/>
  <c r="S155" i="1"/>
  <c r="V154" i="1"/>
  <c r="U154" i="1"/>
  <c r="T154" i="1"/>
  <c r="S154" i="1"/>
  <c r="V153" i="1"/>
  <c r="AF153" i="1"/>
  <c r="U153" i="1"/>
  <c r="T153" i="1"/>
  <c r="S153" i="1"/>
  <c r="V152" i="1"/>
  <c r="U152" i="1"/>
  <c r="T152" i="1"/>
  <c r="S152" i="1"/>
  <c r="X151" i="1"/>
  <c r="V151" i="1"/>
  <c r="U151" i="1"/>
  <c r="T151" i="1"/>
  <c r="S151" i="1"/>
  <c r="V150" i="1"/>
  <c r="U150" i="1"/>
  <c r="T150" i="1"/>
  <c r="S150" i="1"/>
  <c r="V149" i="1"/>
  <c r="AF149" i="1"/>
  <c r="U149" i="1"/>
  <c r="T149" i="1"/>
  <c r="S149" i="1"/>
  <c r="V148" i="1"/>
  <c r="U148" i="1"/>
  <c r="T148" i="1"/>
  <c r="S148" i="1"/>
  <c r="V147" i="1"/>
  <c r="AF147" i="1"/>
  <c r="U147" i="1"/>
  <c r="T147" i="1"/>
  <c r="S147" i="1"/>
  <c r="V146" i="1"/>
  <c r="AF145" i="1" s="1"/>
  <c r="U146" i="1"/>
  <c r="T146" i="1"/>
  <c r="S146" i="1"/>
  <c r="V145" i="1"/>
  <c r="U145" i="1"/>
  <c r="T145" i="1"/>
  <c r="S145" i="1"/>
  <c r="V144" i="1"/>
  <c r="AF143" i="1" s="1"/>
  <c r="U144" i="1"/>
  <c r="T144" i="1"/>
  <c r="S144" i="1"/>
  <c r="V143" i="1"/>
  <c r="U143" i="1"/>
  <c r="T143" i="1"/>
  <c r="S143" i="1"/>
  <c r="V142" i="1"/>
  <c r="U142" i="1"/>
  <c r="T142" i="1"/>
  <c r="S142" i="1"/>
  <c r="V141" i="1"/>
  <c r="U141" i="1"/>
  <c r="T141" i="1"/>
  <c r="S141" i="1"/>
  <c r="V140" i="1"/>
  <c r="U140" i="1"/>
  <c r="T140" i="1"/>
  <c r="S140" i="1"/>
  <c r="V139" i="1"/>
  <c r="AF139" i="1"/>
  <c r="U139" i="1"/>
  <c r="T139" i="1"/>
  <c r="S139" i="1"/>
  <c r="V138" i="1"/>
  <c r="U138" i="1"/>
  <c r="T138" i="1"/>
  <c r="S138" i="1"/>
  <c r="AF137" i="1"/>
  <c r="V137" i="1"/>
  <c r="U137" i="1"/>
  <c r="T137" i="1"/>
  <c r="S137" i="1"/>
  <c r="V136" i="1"/>
  <c r="U136" i="1"/>
  <c r="T136" i="1"/>
  <c r="S136" i="1"/>
  <c r="W136" i="1"/>
  <c r="AF135" i="1"/>
  <c r="V135" i="1"/>
  <c r="U135" i="1"/>
  <c r="T135" i="1"/>
  <c r="S135" i="1"/>
  <c r="V134" i="1"/>
  <c r="U134" i="1"/>
  <c r="T134" i="1"/>
  <c r="Y133" i="1"/>
  <c r="S134" i="1"/>
  <c r="V133" i="1"/>
  <c r="AF133" i="1"/>
  <c r="U133" i="1"/>
  <c r="T133" i="1"/>
  <c r="S133" i="1"/>
  <c r="V132" i="1"/>
  <c r="U132" i="1"/>
  <c r="T132" i="1"/>
  <c r="S132" i="1"/>
  <c r="V131" i="1"/>
  <c r="AF131" i="1"/>
  <c r="U131" i="1"/>
  <c r="T131" i="1"/>
  <c r="S131" i="1"/>
  <c r="V130" i="1"/>
  <c r="AA125" i="1"/>
  <c r="U130" i="1"/>
  <c r="T130" i="1"/>
  <c r="S130" i="1"/>
  <c r="AF129" i="1"/>
  <c r="V129" i="1"/>
  <c r="U129" i="1"/>
  <c r="T129" i="1"/>
  <c r="S129" i="1"/>
  <c r="V128" i="1"/>
  <c r="U128" i="1"/>
  <c r="T128" i="1"/>
  <c r="S128" i="1"/>
  <c r="V127" i="1"/>
  <c r="AF127" i="1"/>
  <c r="U127" i="1"/>
  <c r="T127" i="1"/>
  <c r="S127" i="1"/>
  <c r="V126" i="1"/>
  <c r="U126" i="1"/>
  <c r="T126" i="1"/>
  <c r="S126" i="1"/>
  <c r="V125" i="1"/>
  <c r="U125" i="1"/>
  <c r="T125" i="1"/>
  <c r="S125" i="1"/>
  <c r="V124" i="1"/>
  <c r="U124" i="1"/>
  <c r="T124" i="1"/>
  <c r="S124" i="1"/>
  <c r="V123" i="1"/>
  <c r="AF123" i="1"/>
  <c r="U123" i="1"/>
  <c r="T123" i="1"/>
  <c r="S123" i="1"/>
  <c r="V122" i="1"/>
  <c r="U122" i="1"/>
  <c r="T122" i="1"/>
  <c r="S122" i="1"/>
  <c r="V121" i="1"/>
  <c r="AF121" i="1"/>
  <c r="U121" i="1"/>
  <c r="T121" i="1"/>
  <c r="S121" i="1"/>
  <c r="V120" i="1"/>
  <c r="U120" i="1"/>
  <c r="T120" i="1"/>
  <c r="S120" i="1"/>
  <c r="V119" i="1"/>
  <c r="AF119" i="1"/>
  <c r="U119" i="1"/>
  <c r="T119" i="1"/>
  <c r="S119" i="1"/>
  <c r="V118" i="1"/>
  <c r="AA117" i="1"/>
  <c r="U118" i="1"/>
  <c r="Z117" i="1"/>
  <c r="T118" i="1"/>
  <c r="S118" i="1"/>
  <c r="V117" i="1"/>
  <c r="U117" i="1"/>
  <c r="T117" i="1"/>
  <c r="S117" i="1"/>
  <c r="V116" i="1"/>
  <c r="U116" i="1"/>
  <c r="T116" i="1"/>
  <c r="S116" i="1"/>
  <c r="V115" i="1"/>
  <c r="AF115" i="1"/>
  <c r="U115" i="1"/>
  <c r="T115" i="1"/>
  <c r="S115" i="1"/>
  <c r="V114" i="1"/>
  <c r="U114" i="1"/>
  <c r="T114" i="1"/>
  <c r="S114" i="1"/>
  <c r="AF113" i="1"/>
  <c r="V113" i="1"/>
  <c r="U113" i="1"/>
  <c r="T113" i="1"/>
  <c r="S113" i="1"/>
  <c r="V112" i="1"/>
  <c r="U112" i="1"/>
  <c r="T112" i="1"/>
  <c r="S112" i="1"/>
  <c r="V111" i="1"/>
  <c r="AF111" i="1"/>
  <c r="U111" i="1"/>
  <c r="T111" i="1"/>
  <c r="S111" i="1"/>
  <c r="V110" i="1"/>
  <c r="U110" i="1"/>
  <c r="T110" i="1"/>
  <c r="S110" i="1"/>
  <c r="V109" i="1"/>
  <c r="U109" i="1"/>
  <c r="T109" i="1"/>
  <c r="S109" i="1"/>
  <c r="V108" i="1"/>
  <c r="U108" i="1"/>
  <c r="T108" i="1"/>
  <c r="S108" i="1"/>
  <c r="V107" i="1"/>
  <c r="U107" i="1"/>
  <c r="T107" i="1"/>
  <c r="S107" i="1"/>
  <c r="V106" i="1"/>
  <c r="U106" i="1"/>
  <c r="T106" i="1"/>
  <c r="S106" i="1"/>
  <c r="V105" i="1"/>
  <c r="U105" i="1"/>
  <c r="T105" i="1"/>
  <c r="S105" i="1"/>
  <c r="V104" i="1"/>
  <c r="U104" i="1"/>
  <c r="T104" i="1"/>
  <c r="Y103" i="1"/>
  <c r="S104" i="1"/>
  <c r="X103" i="1"/>
  <c r="V103" i="1"/>
  <c r="U103" i="1"/>
  <c r="T103" i="1"/>
  <c r="S103" i="1"/>
  <c r="V102" i="1"/>
  <c r="U102" i="1"/>
  <c r="T102" i="1"/>
  <c r="S102" i="1"/>
  <c r="V101" i="1"/>
  <c r="AF101" i="1"/>
  <c r="U101" i="1"/>
  <c r="T101" i="1"/>
  <c r="S101" i="1"/>
  <c r="V100" i="1"/>
  <c r="U100" i="1"/>
  <c r="T100" i="1"/>
  <c r="S100" i="1"/>
  <c r="V99" i="1"/>
  <c r="AF99" i="1"/>
  <c r="U99" i="1"/>
  <c r="T99" i="1"/>
  <c r="S99" i="1"/>
  <c r="V98" i="1"/>
  <c r="U98" i="1"/>
  <c r="T98" i="1"/>
  <c r="S98" i="1"/>
  <c r="X97" i="1"/>
  <c r="AA97" i="1"/>
  <c r="Z97" i="1"/>
  <c r="V97" i="1"/>
  <c r="U97" i="1"/>
  <c r="T97" i="1"/>
  <c r="S97" i="1"/>
  <c r="V96" i="1"/>
  <c r="U96" i="1"/>
  <c r="T96" i="1"/>
  <c r="S96" i="1"/>
  <c r="V95" i="1"/>
  <c r="U95" i="1"/>
  <c r="T95" i="1"/>
  <c r="S95" i="1"/>
  <c r="V94" i="1"/>
  <c r="AA93" i="1"/>
  <c r="U94" i="1"/>
  <c r="Z93" i="1"/>
  <c r="T94" i="1"/>
  <c r="Y93" i="1"/>
  <c r="S94" i="1"/>
  <c r="X93" i="1"/>
  <c r="V93" i="1"/>
  <c r="U93" i="1"/>
  <c r="T93" i="1"/>
  <c r="S93" i="1"/>
  <c r="V92" i="1"/>
  <c r="U92" i="1"/>
  <c r="T92" i="1"/>
  <c r="S92" i="1"/>
  <c r="V91" i="1"/>
  <c r="AF91" i="1"/>
  <c r="U91" i="1"/>
  <c r="T91" i="1"/>
  <c r="S91" i="1"/>
  <c r="V90" i="1"/>
  <c r="U90" i="1"/>
  <c r="T90" i="1"/>
  <c r="S90" i="1"/>
  <c r="V89" i="1"/>
  <c r="AF89" i="1"/>
  <c r="U89" i="1"/>
  <c r="T89" i="1"/>
  <c r="S89" i="1"/>
  <c r="V88" i="1"/>
  <c r="U88" i="1"/>
  <c r="T88" i="1"/>
  <c r="S88" i="1"/>
  <c r="V87" i="1"/>
  <c r="AF87" i="1"/>
  <c r="U87" i="1"/>
  <c r="T87" i="1"/>
  <c r="S87" i="1"/>
  <c r="V86" i="1"/>
  <c r="AA79" i="1"/>
  <c r="U86" i="1"/>
  <c r="T86" i="1"/>
  <c r="S86" i="1"/>
  <c r="AF85" i="1"/>
  <c r="V85" i="1"/>
  <c r="U85" i="1"/>
  <c r="T85" i="1"/>
  <c r="S85" i="1"/>
  <c r="W85" i="1"/>
  <c r="V84" i="1"/>
  <c r="U84" i="1"/>
  <c r="T84" i="1"/>
  <c r="S84" i="1"/>
  <c r="V83" i="1"/>
  <c r="AF83" i="1"/>
  <c r="U83" i="1"/>
  <c r="T83" i="1"/>
  <c r="S83" i="1"/>
  <c r="W83" i="1"/>
  <c r="V82" i="1"/>
  <c r="U82" i="1"/>
  <c r="T82" i="1"/>
  <c r="S82" i="1"/>
  <c r="W82" i="1"/>
  <c r="V81" i="1"/>
  <c r="AF81" i="1"/>
  <c r="U81" i="1"/>
  <c r="T81" i="1"/>
  <c r="S81" i="1"/>
  <c r="V80" i="1"/>
  <c r="U80" i="1"/>
  <c r="T80" i="1"/>
  <c r="S80" i="1"/>
  <c r="W80" i="1"/>
  <c r="V79" i="1"/>
  <c r="U79" i="1"/>
  <c r="T79" i="1"/>
  <c r="S79" i="1"/>
  <c r="W79" i="1"/>
  <c r="V78" i="1"/>
  <c r="U78" i="1"/>
  <c r="T78" i="1"/>
  <c r="S78" i="1"/>
  <c r="V77" i="1"/>
  <c r="AF77" i="1"/>
  <c r="U77" i="1"/>
  <c r="T77" i="1"/>
  <c r="S77" i="1"/>
  <c r="W77" i="1"/>
  <c r="V76" i="1"/>
  <c r="U76" i="1"/>
  <c r="T76" i="1"/>
  <c r="S76" i="1"/>
  <c r="W76" i="1"/>
  <c r="V75" i="1"/>
  <c r="AF75" i="1"/>
  <c r="U75" i="1"/>
  <c r="T75" i="1"/>
  <c r="S75" i="1"/>
  <c r="V74" i="1"/>
  <c r="U74" i="1"/>
  <c r="T74" i="1"/>
  <c r="S74" i="1"/>
  <c r="X69" i="1"/>
  <c r="AF73" i="1"/>
  <c r="V73" i="1"/>
  <c r="U73" i="1"/>
  <c r="T73" i="1"/>
  <c r="S73" i="1"/>
  <c r="V72" i="1"/>
  <c r="U72" i="1"/>
  <c r="T72" i="1"/>
  <c r="S72" i="1"/>
  <c r="V71" i="1"/>
  <c r="AF71" i="1"/>
  <c r="U71" i="1"/>
  <c r="T71" i="1"/>
  <c r="S71" i="1"/>
  <c r="V70" i="1"/>
  <c r="U70" i="1"/>
  <c r="T70" i="1"/>
  <c r="S70" i="1"/>
  <c r="V69" i="1"/>
  <c r="AF69" i="1"/>
  <c r="U69" i="1"/>
  <c r="T69" i="1"/>
  <c r="S69" i="1"/>
  <c r="V68" i="1"/>
  <c r="U68" i="1"/>
  <c r="T68" i="1"/>
  <c r="S68" i="1"/>
  <c r="AF67" i="1"/>
  <c r="V67" i="1"/>
  <c r="U67" i="1"/>
  <c r="T67" i="1"/>
  <c r="S67" i="1"/>
  <c r="V66" i="1"/>
  <c r="U66" i="1"/>
  <c r="Z65" i="1"/>
  <c r="T66" i="1"/>
  <c r="S66" i="1"/>
  <c r="V65" i="1"/>
  <c r="U65" i="1"/>
  <c r="T65" i="1"/>
  <c r="S65" i="1"/>
  <c r="V64" i="1"/>
  <c r="U64" i="1"/>
  <c r="T64" i="1"/>
  <c r="S64" i="1"/>
  <c r="V63" i="1"/>
  <c r="AF63" i="1"/>
  <c r="U63" i="1"/>
  <c r="T63" i="1"/>
  <c r="S63" i="1"/>
  <c r="V62" i="1"/>
  <c r="U62" i="1"/>
  <c r="T62" i="1"/>
  <c r="S62" i="1"/>
  <c r="V61" i="1"/>
  <c r="U61" i="1"/>
  <c r="T61" i="1"/>
  <c r="S61" i="1"/>
  <c r="V60" i="1"/>
  <c r="U60" i="1"/>
  <c r="T60" i="1"/>
  <c r="S60" i="1"/>
  <c r="V59" i="1"/>
  <c r="AF59" i="1"/>
  <c r="U59" i="1"/>
  <c r="T59" i="1"/>
  <c r="S59" i="1"/>
  <c r="V58" i="1"/>
  <c r="U58" i="1"/>
  <c r="T58" i="1"/>
  <c r="S58" i="1"/>
  <c r="V57" i="1"/>
  <c r="AF57" i="1"/>
  <c r="U57" i="1"/>
  <c r="T57" i="1"/>
  <c r="S57" i="1"/>
  <c r="V56" i="1"/>
  <c r="U56" i="1"/>
  <c r="T56" i="1"/>
  <c r="S56" i="1"/>
  <c r="V55" i="1"/>
  <c r="U55" i="1"/>
  <c r="T55" i="1"/>
  <c r="S55" i="1"/>
  <c r="V54" i="1"/>
  <c r="U54" i="1"/>
  <c r="T54" i="1"/>
  <c r="S54" i="1"/>
  <c r="V53" i="1"/>
  <c r="AF53" i="1"/>
  <c r="U53" i="1"/>
  <c r="T53" i="1"/>
  <c r="S53" i="1"/>
  <c r="V52" i="1"/>
  <c r="U52" i="1"/>
  <c r="T52" i="1"/>
  <c r="S52" i="1"/>
  <c r="V51" i="1"/>
  <c r="AF51" i="1"/>
  <c r="U51" i="1"/>
  <c r="T51" i="1"/>
  <c r="S51" i="1"/>
  <c r="V50" i="1"/>
  <c r="AA45" i="1"/>
  <c r="U50" i="1"/>
  <c r="T50" i="1"/>
  <c r="S50" i="1"/>
  <c r="AF49" i="1"/>
  <c r="V49" i="1"/>
  <c r="U49" i="1"/>
  <c r="T49" i="1"/>
  <c r="S49" i="1"/>
  <c r="W49" i="1"/>
  <c r="V48" i="1"/>
  <c r="U48" i="1"/>
  <c r="T48" i="1"/>
  <c r="S48" i="1"/>
  <c r="V47" i="1"/>
  <c r="AF47" i="1"/>
  <c r="U47" i="1"/>
  <c r="T47" i="1"/>
  <c r="S47" i="1"/>
  <c r="W47" i="1"/>
  <c r="V46" i="1"/>
  <c r="U46" i="1"/>
  <c r="T46" i="1"/>
  <c r="S46" i="1"/>
  <c r="W46" i="1"/>
  <c r="AF45" i="1"/>
  <c r="V45" i="1"/>
  <c r="U45" i="1"/>
  <c r="T45" i="1"/>
  <c r="S45" i="1"/>
  <c r="V44" i="1"/>
  <c r="U44" i="1"/>
  <c r="T44" i="1"/>
  <c r="S44" i="1"/>
  <c r="V43" i="1"/>
  <c r="AF43" i="1"/>
  <c r="U43" i="1"/>
  <c r="T43" i="1"/>
  <c r="S43" i="1"/>
  <c r="V42" i="1"/>
  <c r="AA37" i="1"/>
  <c r="U42" i="1"/>
  <c r="T42" i="1"/>
  <c r="S42" i="1"/>
  <c r="V41" i="1"/>
  <c r="U41" i="1"/>
  <c r="T41" i="1"/>
  <c r="S41" i="1"/>
  <c r="V40" i="1"/>
  <c r="U40" i="1"/>
  <c r="T40" i="1"/>
  <c r="S40" i="1"/>
  <c r="V39" i="1"/>
  <c r="AF39" i="1"/>
  <c r="U39" i="1"/>
  <c r="T39" i="1"/>
  <c r="S39" i="1"/>
  <c r="V38" i="1"/>
  <c r="U38" i="1"/>
  <c r="T38" i="1"/>
  <c r="S38" i="1"/>
  <c r="V37" i="1"/>
  <c r="U37" i="1"/>
  <c r="T37" i="1"/>
  <c r="S37" i="1"/>
  <c r="V36" i="1"/>
  <c r="U36" i="1"/>
  <c r="T36" i="1"/>
  <c r="S36" i="1"/>
  <c r="V35" i="1"/>
  <c r="AF35" i="1"/>
  <c r="U35" i="1"/>
  <c r="T35" i="1"/>
  <c r="S35" i="1"/>
  <c r="V34" i="1"/>
  <c r="U34" i="1"/>
  <c r="T34" i="1"/>
  <c r="S34" i="1"/>
  <c r="V33" i="1"/>
  <c r="U33" i="1"/>
  <c r="T33" i="1"/>
  <c r="S33" i="1"/>
  <c r="V32" i="1"/>
  <c r="U32" i="1"/>
  <c r="T32" i="1"/>
  <c r="S32" i="1"/>
  <c r="V31" i="1"/>
  <c r="AF31" i="1"/>
  <c r="U31" i="1"/>
  <c r="T31" i="1"/>
  <c r="S31" i="1"/>
  <c r="V30" i="1"/>
  <c r="U30" i="1"/>
  <c r="T30" i="1"/>
  <c r="S30" i="1"/>
  <c r="V29" i="1"/>
  <c r="AF29" i="1"/>
  <c r="U29" i="1"/>
  <c r="T29" i="1"/>
  <c r="S29" i="1"/>
  <c r="V28" i="1"/>
  <c r="U28" i="1"/>
  <c r="T28" i="1"/>
  <c r="S28" i="1"/>
  <c r="V27" i="1"/>
  <c r="AF27" i="1"/>
  <c r="U27" i="1"/>
  <c r="T27" i="1"/>
  <c r="S27" i="1"/>
  <c r="V26" i="1"/>
  <c r="AA25" i="1"/>
  <c r="U26" i="1"/>
  <c r="T26" i="1"/>
  <c r="S26" i="1"/>
  <c r="V25" i="1"/>
  <c r="AF25" i="1"/>
  <c r="U25" i="1"/>
  <c r="T25" i="1"/>
  <c r="S25" i="1"/>
  <c r="V24" i="1"/>
  <c r="U24" i="1"/>
  <c r="T24" i="1"/>
  <c r="S24" i="1"/>
  <c r="V23" i="1"/>
  <c r="AF23" i="1"/>
  <c r="U23" i="1"/>
  <c r="T23" i="1"/>
  <c r="S23" i="1"/>
  <c r="V22" i="1"/>
  <c r="U22" i="1"/>
  <c r="T22" i="1"/>
  <c r="S22" i="1"/>
  <c r="V21" i="1"/>
  <c r="AF21" i="1"/>
  <c r="U21" i="1"/>
  <c r="T21" i="1"/>
  <c r="S21" i="1"/>
  <c r="V20" i="1"/>
  <c r="U20" i="1"/>
  <c r="T20" i="1"/>
  <c r="S20" i="1"/>
  <c r="V19" i="1"/>
  <c r="U19" i="1"/>
  <c r="T19" i="1"/>
  <c r="S19" i="1"/>
  <c r="V18" i="1"/>
  <c r="U18" i="1"/>
  <c r="T18" i="1"/>
  <c r="Y17" i="1"/>
  <c r="S18" i="1"/>
  <c r="X17" i="1"/>
  <c r="AF17" i="1"/>
  <c r="V17" i="1"/>
  <c r="U17" i="1"/>
  <c r="T17" i="1"/>
  <c r="S17" i="1"/>
  <c r="V16" i="1"/>
  <c r="U16" i="1"/>
  <c r="T16" i="1"/>
  <c r="S16" i="1"/>
  <c r="V15" i="1"/>
  <c r="AF15" i="1"/>
  <c r="U15" i="1"/>
  <c r="T15" i="1"/>
  <c r="S15" i="1"/>
  <c r="V14" i="1"/>
  <c r="U14" i="1"/>
  <c r="T14" i="1"/>
  <c r="S14" i="1"/>
  <c r="V13" i="1"/>
  <c r="AF13" i="1"/>
  <c r="U13" i="1"/>
  <c r="T13" i="1"/>
  <c r="S13" i="1"/>
  <c r="V12" i="1"/>
  <c r="AA11" i="1"/>
  <c r="U12" i="1"/>
  <c r="T12" i="1"/>
  <c r="S12" i="1"/>
  <c r="X11" i="1"/>
  <c r="V11" i="1"/>
  <c r="U11" i="1"/>
  <c r="T11" i="1"/>
  <c r="S11" i="1"/>
  <c r="V10" i="1"/>
  <c r="U10" i="1"/>
  <c r="T10" i="1"/>
  <c r="S10" i="1"/>
  <c r="V9" i="1"/>
  <c r="AF9" i="1"/>
  <c r="U9" i="1"/>
  <c r="T9" i="1"/>
  <c r="S9" i="1"/>
  <c r="V8" i="1"/>
  <c r="U8" i="1"/>
  <c r="T8" i="1"/>
  <c r="S8" i="1"/>
  <c r="V7" i="1"/>
  <c r="AF7" i="1"/>
  <c r="U7" i="1"/>
  <c r="T7" i="1"/>
  <c r="S7" i="1"/>
  <c r="V6" i="1"/>
  <c r="AF5" i="1"/>
  <c r="U6" i="1"/>
  <c r="Z5" i="1"/>
  <c r="T6" i="1"/>
  <c r="Y5" i="1"/>
  <c r="S6" i="1"/>
  <c r="AG5" i="1"/>
  <c r="V5" i="1"/>
  <c r="U5" i="1"/>
  <c r="T5" i="1"/>
  <c r="S5" i="1"/>
  <c r="X521" i="1"/>
  <c r="AF595" i="1"/>
  <c r="AG595" i="1"/>
  <c r="AH595" i="1"/>
  <c r="AF695" i="1"/>
  <c r="AG695" i="1"/>
  <c r="W747" i="1"/>
  <c r="W748" i="1"/>
  <c r="W749" i="1"/>
  <c r="W772" i="1"/>
  <c r="W773" i="1"/>
  <c r="Y785" i="1"/>
  <c r="W816" i="1"/>
  <c r="W817" i="1"/>
  <c r="X851" i="1"/>
  <c r="X859" i="1"/>
  <c r="W861" i="1"/>
  <c r="Y881" i="1"/>
  <c r="Z901" i="1"/>
  <c r="W913" i="1"/>
  <c r="X923" i="1"/>
  <c r="W925" i="1"/>
  <c r="AA923" i="1"/>
  <c r="AF927" i="1"/>
  <c r="Y931" i="1"/>
  <c r="AA17" i="1"/>
  <c r="W19" i="1"/>
  <c r="AF33" i="1"/>
  <c r="W58" i="1"/>
  <c r="W59" i="1"/>
  <c r="W61" i="1"/>
  <c r="Z69" i="1"/>
  <c r="Y111" i="1"/>
  <c r="AF125" i="1"/>
  <c r="AF151" i="1"/>
  <c r="Z151" i="1"/>
  <c r="W184" i="1"/>
  <c r="W185" i="1"/>
  <c r="W186" i="1"/>
  <c r="W187" i="1"/>
  <c r="Z241" i="1"/>
  <c r="AA263" i="1"/>
  <c r="Z275" i="1"/>
  <c r="W289" i="1"/>
  <c r="W342" i="1"/>
  <c r="W343" i="1"/>
  <c r="W346" i="1"/>
  <c r="AF441" i="1"/>
  <c r="X449" i="1"/>
  <c r="W451" i="1"/>
  <c r="Z521" i="1"/>
  <c r="X527" i="1"/>
  <c r="W530" i="1"/>
  <c r="W531" i="1"/>
  <c r="AG573" i="1"/>
  <c r="W595" i="1"/>
  <c r="W628" i="1"/>
  <c r="W629" i="1"/>
  <c r="Z675" i="1"/>
  <c r="W698" i="1"/>
  <c r="W699" i="1"/>
  <c r="W701" i="1"/>
  <c r="X701" i="1"/>
  <c r="W704" i="1"/>
  <c r="W705" i="1"/>
  <c r="AF709" i="1"/>
  <c r="X721" i="1"/>
  <c r="W727" i="1"/>
  <c r="W753" i="1"/>
  <c r="W755" i="1"/>
  <c r="W756" i="1"/>
  <c r="W757" i="1"/>
  <c r="X867" i="1"/>
  <c r="Z939" i="1"/>
  <c r="Z111" i="1"/>
  <c r="X125" i="1"/>
  <c r="W127" i="1"/>
  <c r="W128" i="1"/>
  <c r="W129" i="1"/>
  <c r="AG133" i="1"/>
  <c r="AH133" i="1"/>
  <c r="W150" i="1"/>
  <c r="AF173" i="1"/>
  <c r="Z173" i="1"/>
  <c r="X193" i="1"/>
  <c r="W266" i="1"/>
  <c r="W267" i="1"/>
  <c r="W271" i="1"/>
  <c r="AG275" i="1"/>
  <c r="X297" i="1"/>
  <c r="W299" i="1"/>
  <c r="W300" i="1"/>
  <c r="W303" i="1"/>
  <c r="AF355" i="1"/>
  <c r="W418" i="1"/>
  <c r="Y435" i="1"/>
  <c r="W441" i="1"/>
  <c r="W462" i="1"/>
  <c r="W463" i="1"/>
  <c r="W486" i="1"/>
  <c r="W487" i="1"/>
  <c r="W517" i="1"/>
  <c r="W536" i="1"/>
  <c r="W537" i="1"/>
  <c r="W558" i="1"/>
  <c r="W559" i="1"/>
  <c r="W605" i="1"/>
  <c r="W607" i="1"/>
  <c r="W609" i="1"/>
  <c r="W610" i="1"/>
  <c r="W611" i="1"/>
  <c r="X633" i="1"/>
  <c r="Z653" i="1"/>
  <c r="W671" i="1"/>
  <c r="AF679" i="1"/>
  <c r="Z687" i="1"/>
  <c r="Y721" i="1"/>
  <c r="W804" i="1"/>
  <c r="W805" i="1"/>
  <c r="Y817" i="1"/>
  <c r="W843" i="1"/>
  <c r="W879" i="1"/>
  <c r="AA55" i="1"/>
  <c r="X281" i="1"/>
  <c r="W26" i="1"/>
  <c r="W27" i="1"/>
  <c r="W28" i="1"/>
  <c r="W29" i="1"/>
  <c r="W30" i="1"/>
  <c r="W31" i="1"/>
  <c r="W32" i="1"/>
  <c r="W33" i="1"/>
  <c r="AF41" i="1"/>
  <c r="S947" i="1"/>
  <c r="W9" i="1"/>
  <c r="W10" i="1"/>
  <c r="W11" i="1"/>
  <c r="Z55" i="1"/>
  <c r="Y65" i="1"/>
  <c r="Z141" i="1"/>
  <c r="AF157" i="1"/>
  <c r="AG157" i="1"/>
  <c r="AH157" i="1"/>
  <c r="W174" i="1"/>
  <c r="W175" i="1"/>
  <c r="W203" i="1"/>
  <c r="W209" i="1"/>
  <c r="Z263" i="1"/>
  <c r="W276" i="1"/>
  <c r="W356" i="1"/>
  <c r="W361" i="1"/>
  <c r="W421" i="1"/>
  <c r="AF449" i="1"/>
  <c r="Z585" i="1"/>
  <c r="X785" i="1"/>
  <c r="AG817" i="1"/>
  <c r="X881" i="1"/>
  <c r="W906" i="1"/>
  <c r="W907" i="1"/>
  <c r="Y915" i="1"/>
  <c r="W933" i="1"/>
  <c r="AF935" i="1"/>
  <c r="W937" i="1"/>
  <c r="W938" i="1"/>
  <c r="W939" i="1"/>
  <c r="W940" i="1"/>
  <c r="W941" i="1"/>
  <c r="W942" i="1"/>
  <c r="W943" i="1"/>
  <c r="P946" i="1"/>
  <c r="Q946" i="1"/>
  <c r="AA695" i="1"/>
  <c r="W440" i="1"/>
  <c r="AA669" i="1"/>
  <c r="K669" i="1" s="1"/>
  <c r="AA653" i="1"/>
  <c r="AA645" i="1"/>
  <c r="K645" i="1" s="1"/>
  <c r="W8" i="1"/>
  <c r="AF19" i="1"/>
  <c r="Y117" i="1"/>
  <c r="AG163" i="1"/>
  <c r="AH163" i="1"/>
  <c r="AG173" i="1"/>
  <c r="AH173" i="1"/>
  <c r="Y193" i="1"/>
  <c r="X201" i="1"/>
  <c r="Z209" i="1"/>
  <c r="Y255" i="1"/>
  <c r="X263" i="1"/>
  <c r="Z891" i="1"/>
  <c r="AG69" i="1"/>
  <c r="AH69" i="1"/>
  <c r="W12" i="1"/>
  <c r="W14" i="1"/>
  <c r="W15" i="1"/>
  <c r="W20" i="1"/>
  <c r="W21" i="1"/>
  <c r="Y25" i="1"/>
  <c r="W34" i="1"/>
  <c r="AB25" i="1"/>
  <c r="W36" i="1"/>
  <c r="W37" i="1"/>
  <c r="AF37" i="1"/>
  <c r="AG37" i="1"/>
  <c r="Z37" i="1"/>
  <c r="Y45" i="1"/>
  <c r="Y55" i="1"/>
  <c r="X65" i="1"/>
  <c r="Y79" i="1"/>
  <c r="W100" i="1"/>
  <c r="W101" i="1"/>
  <c r="W103" i="1"/>
  <c r="AA103" i="1"/>
  <c r="AG111" i="1"/>
  <c r="X111" i="1"/>
  <c r="Y125" i="1"/>
  <c r="W131" i="1"/>
  <c r="X133" i="1"/>
  <c r="W139" i="1"/>
  <c r="W140" i="1"/>
  <c r="Z157" i="1"/>
  <c r="W164" i="1"/>
  <c r="W165" i="1"/>
  <c r="W166" i="1"/>
  <c r="W167" i="1"/>
  <c r="X173" i="1"/>
  <c r="W178" i="1"/>
  <c r="W179" i="1"/>
  <c r="W180" i="1"/>
  <c r="W181" i="1"/>
  <c r="Y183" i="1"/>
  <c r="W189" i="1"/>
  <c r="Y201" i="1"/>
  <c r="Z281" i="1"/>
  <c r="Z305" i="1"/>
  <c r="Y333" i="1"/>
  <c r="Y385" i="1"/>
  <c r="W404" i="1"/>
  <c r="W405" i="1"/>
  <c r="W406" i="1"/>
  <c r="W407" i="1"/>
  <c r="K407" i="1"/>
  <c r="W410" i="1"/>
  <c r="W411" i="1"/>
  <c r="X409" i="1"/>
  <c r="W413" i="1"/>
  <c r="Z431" i="1"/>
  <c r="Y511" i="1"/>
  <c r="X589" i="1"/>
  <c r="W7" i="1"/>
  <c r="Y37" i="1"/>
  <c r="AF61" i="1"/>
  <c r="W13" i="1"/>
  <c r="AA5" i="1"/>
  <c r="Y11" i="1"/>
  <c r="W16" i="1"/>
  <c r="W17" i="1"/>
  <c r="Z17" i="1"/>
  <c r="W22" i="1"/>
  <c r="W23" i="1"/>
  <c r="W24" i="1"/>
  <c r="W25" i="1"/>
  <c r="Z25" i="1"/>
  <c r="X37" i="1"/>
  <c r="W39" i="1"/>
  <c r="Z45" i="1"/>
  <c r="X45" i="1"/>
  <c r="W54" i="1"/>
  <c r="W55" i="1"/>
  <c r="W64" i="1"/>
  <c r="W71" i="1"/>
  <c r="AA69" i="1"/>
  <c r="Z79" i="1"/>
  <c r="X79" i="1"/>
  <c r="W90" i="1"/>
  <c r="W91" i="1"/>
  <c r="W93" i="1"/>
  <c r="Y97" i="1"/>
  <c r="W105" i="1"/>
  <c r="W106" i="1"/>
  <c r="W109" i="1"/>
  <c r="W110" i="1"/>
  <c r="W133" i="1"/>
  <c r="Z133" i="1"/>
  <c r="W142" i="1"/>
  <c r="W152" i="1"/>
  <c r="W153" i="1"/>
  <c r="X157" i="1"/>
  <c r="W159" i="1"/>
  <c r="W160" i="1"/>
  <c r="W161" i="1"/>
  <c r="Y163" i="1"/>
  <c r="W168" i="1"/>
  <c r="W169" i="1"/>
  <c r="Y173" i="1"/>
  <c r="W182" i="1"/>
  <c r="W183" i="1"/>
  <c r="X183" i="1"/>
  <c r="W191" i="1"/>
  <c r="W192" i="1"/>
  <c r="W193" i="1"/>
  <c r="W195" i="1"/>
  <c r="AA193" i="1"/>
  <c r="X229" i="1"/>
  <c r="W233" i="1"/>
  <c r="W250" i="1"/>
  <c r="W252" i="1"/>
  <c r="W255" i="1"/>
  <c r="X275" i="1"/>
  <c r="W279" i="1"/>
  <c r="W280" i="1"/>
  <c r="W304" i="1"/>
  <c r="W305" i="1"/>
  <c r="AF305" i="1"/>
  <c r="AG305" i="1"/>
  <c r="W327" i="1"/>
  <c r="W329" i="1"/>
  <c r="W354" i="1"/>
  <c r="W355" i="1"/>
  <c r="Z363" i="1"/>
  <c r="W377" i="1"/>
  <c r="W378" i="1"/>
  <c r="W379" i="1"/>
  <c r="Y425" i="1"/>
  <c r="AA431" i="1"/>
  <c r="Z11" i="1"/>
  <c r="AG17" i="1"/>
  <c r="AG25" i="1"/>
  <c r="W40" i="1"/>
  <c r="W41" i="1"/>
  <c r="W42" i="1"/>
  <c r="W43" i="1"/>
  <c r="W45" i="1"/>
  <c r="AA65" i="1"/>
  <c r="Y69" i="1"/>
  <c r="AF79" i="1"/>
  <c r="AG79" i="1"/>
  <c r="AH79" i="1"/>
  <c r="W96" i="1"/>
  <c r="W97" i="1"/>
  <c r="W113" i="1"/>
  <c r="AA111" i="1"/>
  <c r="W121" i="1"/>
  <c r="W122" i="1"/>
  <c r="W125" i="1"/>
  <c r="AG125" i="1"/>
  <c r="W135" i="1"/>
  <c r="AA133" i="1"/>
  <c r="X141" i="1"/>
  <c r="W145" i="1"/>
  <c r="W149" i="1"/>
  <c r="Y151" i="1"/>
  <c r="W154" i="1"/>
  <c r="W155" i="1"/>
  <c r="W163" i="1"/>
  <c r="Z163" i="1"/>
  <c r="W172" i="1"/>
  <c r="W173" i="1"/>
  <c r="AG183" i="1"/>
  <c r="AH183" i="1"/>
  <c r="W197" i="1"/>
  <c r="W198" i="1"/>
  <c r="W199" i="1"/>
  <c r="W200" i="1"/>
  <c r="W201" i="1"/>
  <c r="W221" i="1"/>
  <c r="W222" i="1"/>
  <c r="W223" i="1"/>
  <c r="W264" i="1"/>
  <c r="W287" i="1"/>
  <c r="K287" i="1"/>
  <c r="AG287" i="1"/>
  <c r="W314" i="1"/>
  <c r="W315" i="1"/>
  <c r="Y319" i="1"/>
  <c r="X355" i="1"/>
  <c r="AF363" i="1"/>
  <c r="AG363" i="1"/>
  <c r="AA363" i="1"/>
  <c r="AF385" i="1"/>
  <c r="AG385" i="1"/>
  <c r="AH385" i="1"/>
  <c r="W436" i="1"/>
  <c r="X435" i="1"/>
  <c r="W437" i="1"/>
  <c r="W439" i="1"/>
  <c r="Z441" i="1"/>
  <c r="AG457" i="1"/>
  <c r="Y465" i="1"/>
  <c r="W210" i="1"/>
  <c r="W211" i="1"/>
  <c r="W212" i="1"/>
  <c r="W213" i="1"/>
  <c r="AF215" i="1"/>
  <c r="W225" i="1"/>
  <c r="W236" i="1"/>
  <c r="W238" i="1"/>
  <c r="W241" i="1"/>
  <c r="W257" i="1"/>
  <c r="AA255" i="1"/>
  <c r="W273" i="1"/>
  <c r="W274" i="1"/>
  <c r="W283" i="1"/>
  <c r="AA281" i="1"/>
  <c r="Y287" i="1"/>
  <c r="W290" i="1"/>
  <c r="AA287" i="1"/>
  <c r="X305" i="1"/>
  <c r="W307" i="1"/>
  <c r="W308" i="1"/>
  <c r="W309" i="1"/>
  <c r="Z325" i="1"/>
  <c r="W334" i="1"/>
  <c r="W335" i="1"/>
  <c r="W348" i="1"/>
  <c r="W349" i="1"/>
  <c r="Z351" i="1"/>
  <c r="W363" i="1"/>
  <c r="W365" i="1"/>
  <c r="W367" i="1"/>
  <c r="W371" i="1"/>
  <c r="W372" i="1"/>
  <c r="W373" i="1"/>
  <c r="W374" i="1"/>
  <c r="W383" i="1"/>
  <c r="W384" i="1"/>
  <c r="W385" i="1"/>
  <c r="W387" i="1"/>
  <c r="W415" i="1"/>
  <c r="Z425" i="1"/>
  <c r="W432" i="1"/>
  <c r="AB431" i="1" s="1"/>
  <c r="W433" i="1"/>
  <c r="W435" i="1"/>
  <c r="W442" i="1"/>
  <c r="W445" i="1"/>
  <c r="W454" i="1"/>
  <c r="W455" i="1"/>
  <c r="W457" i="1"/>
  <c r="W467" i="1"/>
  <c r="X485" i="1"/>
  <c r="AG491" i="1"/>
  <c r="W500" i="1"/>
  <c r="W502" i="1"/>
  <c r="W503" i="1"/>
  <c r="W504" i="1"/>
  <c r="W505" i="1"/>
  <c r="W507" i="1"/>
  <c r="AA505" i="1"/>
  <c r="AG511" i="1"/>
  <c r="AH511" i="1"/>
  <c r="W526" i="1"/>
  <c r="W527" i="1"/>
  <c r="Z713" i="1"/>
  <c r="W205" i="1"/>
  <c r="W206" i="1"/>
  <c r="W207" i="1"/>
  <c r="Y209" i="1"/>
  <c r="W214" i="1"/>
  <c r="W215" i="1"/>
  <c r="W218" i="1"/>
  <c r="W219" i="1"/>
  <c r="AA219" i="1"/>
  <c r="W227" i="1"/>
  <c r="X223" i="1"/>
  <c r="W229" i="1"/>
  <c r="AA229" i="1"/>
  <c r="Z229" i="1"/>
  <c r="Y229" i="1"/>
  <c r="X241" i="1"/>
  <c r="W244" i="1"/>
  <c r="W247" i="1"/>
  <c r="X255" i="1"/>
  <c r="W259" i="1"/>
  <c r="W260" i="1"/>
  <c r="W261" i="1"/>
  <c r="W262" i="1"/>
  <c r="Y271" i="1"/>
  <c r="AA275" i="1"/>
  <c r="Y281" i="1"/>
  <c r="Z287" i="1"/>
  <c r="W292" i="1"/>
  <c r="W293" i="1"/>
  <c r="X287" i="1"/>
  <c r="W297" i="1"/>
  <c r="Y305" i="1"/>
  <c r="W310" i="1"/>
  <c r="W311" i="1"/>
  <c r="W321" i="1"/>
  <c r="W323" i="1"/>
  <c r="W324" i="1"/>
  <c r="W325" i="1"/>
  <c r="Z329" i="1"/>
  <c r="W338" i="1"/>
  <c r="W339" i="1"/>
  <c r="W341" i="1"/>
  <c r="X347" i="1"/>
  <c r="W388" i="1"/>
  <c r="W390" i="1"/>
  <c r="W391" i="1"/>
  <c r="W392" i="1"/>
  <c r="W409" i="1"/>
  <c r="W417" i="1"/>
  <c r="Z419" i="1"/>
  <c r="X419" i="1"/>
  <c r="AA435" i="1"/>
  <c r="W446" i="1"/>
  <c r="W447" i="1"/>
  <c r="AA441" i="1"/>
  <c r="AG449" i="1"/>
  <c r="Y449" i="1"/>
  <c r="W474" i="1"/>
  <c r="Y485" i="1"/>
  <c r="W492" i="1"/>
  <c r="W493" i="1"/>
  <c r="W512" i="1"/>
  <c r="X511" i="1"/>
  <c r="W513" i="1"/>
  <c r="AA527" i="1"/>
  <c r="Y543" i="1"/>
  <c r="X551" i="1"/>
  <c r="Y595" i="1"/>
  <c r="X605" i="1"/>
  <c r="AA683" i="1"/>
  <c r="AG559" i="1"/>
  <c r="AH559" i="1"/>
  <c r="Z559" i="1"/>
  <c r="W564" i="1"/>
  <c r="W565" i="1"/>
  <c r="W572" i="1"/>
  <c r="W573" i="1"/>
  <c r="W578" i="1"/>
  <c r="W579" i="1"/>
  <c r="W586" i="1"/>
  <c r="W587" i="1"/>
  <c r="AA585" i="1"/>
  <c r="Y605" i="1"/>
  <c r="W612" i="1"/>
  <c r="W613" i="1"/>
  <c r="W631" i="1"/>
  <c r="Z633" i="1"/>
  <c r="Y639" i="1"/>
  <c r="Y653" i="1"/>
  <c r="AF687" i="1"/>
  <c r="AG687" i="1"/>
  <c r="AH687" i="1"/>
  <c r="AA687" i="1"/>
  <c r="AA729" i="1"/>
  <c r="X745" i="1"/>
  <c r="Z777" i="1"/>
  <c r="Y807" i="1"/>
  <c r="Y847" i="1"/>
  <c r="Y851" i="1"/>
  <c r="W400" i="1"/>
  <c r="W401" i="1"/>
  <c r="X425" i="1"/>
  <c r="W427" i="1"/>
  <c r="AA425" i="1"/>
  <c r="Y431" i="1"/>
  <c r="AA449" i="1"/>
  <c r="X457" i="1"/>
  <c r="W459" i="1"/>
  <c r="W461" i="1"/>
  <c r="W469" i="1"/>
  <c r="W470" i="1"/>
  <c r="W473" i="1"/>
  <c r="Y475" i="1"/>
  <c r="W478" i="1"/>
  <c r="W479" i="1"/>
  <c r="Y491" i="1"/>
  <c r="W496" i="1"/>
  <c r="W497" i="1"/>
  <c r="W511" i="1"/>
  <c r="Z511" i="1"/>
  <c r="W518" i="1"/>
  <c r="W520" i="1"/>
  <c r="W521" i="1"/>
  <c r="W535" i="1"/>
  <c r="X535" i="1"/>
  <c r="W542" i="1"/>
  <c r="W543" i="1"/>
  <c r="Z543" i="1"/>
  <c r="W553" i="1"/>
  <c r="W554" i="1"/>
  <c r="W555" i="1"/>
  <c r="W561" i="1"/>
  <c r="AA559" i="1"/>
  <c r="Y563" i="1"/>
  <c r="W567" i="1"/>
  <c r="AA563" i="1"/>
  <c r="AA573" i="1"/>
  <c r="K573" i="1"/>
  <c r="Y577" i="1"/>
  <c r="W580" i="1"/>
  <c r="W581" i="1"/>
  <c r="Y585" i="1"/>
  <c r="W589" i="1"/>
  <c r="Z589" i="1"/>
  <c r="W597" i="1"/>
  <c r="AA595" i="1"/>
  <c r="Z605" i="1"/>
  <c r="AF613" i="1"/>
  <c r="AG613" i="1"/>
  <c r="AH613" i="1"/>
  <c r="Z621" i="1"/>
  <c r="Y621" i="1"/>
  <c r="W634" i="1"/>
  <c r="W635" i="1"/>
  <c r="AA633" i="1"/>
  <c r="W695" i="1"/>
  <c r="K695" i="1"/>
  <c r="Z701" i="1"/>
  <c r="W717" i="1"/>
  <c r="W734" i="1"/>
  <c r="Z745" i="1"/>
  <c r="W475" i="1"/>
  <c r="Z475" i="1"/>
  <c r="W482" i="1"/>
  <c r="W483" i="1"/>
  <c r="W485" i="1"/>
  <c r="AA497" i="1"/>
  <c r="Z505" i="1"/>
  <c r="W523" i="1"/>
  <c r="X543" i="1"/>
  <c r="W547" i="1"/>
  <c r="W548" i="1"/>
  <c r="W549" i="1"/>
  <c r="Y551" i="1"/>
  <c r="AA551" i="1"/>
  <c r="Y559" i="1"/>
  <c r="W562" i="1"/>
  <c r="W563" i="1"/>
  <c r="X563" i="1"/>
  <c r="W575" i="1"/>
  <c r="Z577" i="1"/>
  <c r="W583" i="1"/>
  <c r="X577" i="1"/>
  <c r="X585" i="1"/>
  <c r="AF589" i="1"/>
  <c r="AG589" i="1"/>
  <c r="AH589" i="1"/>
  <c r="X595" i="1"/>
  <c r="W600" i="1"/>
  <c r="W601" i="1"/>
  <c r="W602" i="1"/>
  <c r="W603" i="1"/>
  <c r="X613" i="1"/>
  <c r="W617" i="1"/>
  <c r="W618" i="1"/>
  <c r="W619" i="1"/>
  <c r="X645" i="1"/>
  <c r="W653" i="1"/>
  <c r="W655" i="1"/>
  <c r="Y669" i="1"/>
  <c r="W679" i="1"/>
  <c r="Y687" i="1"/>
  <c r="Y729" i="1"/>
  <c r="W742" i="1"/>
  <c r="X877" i="1"/>
  <c r="X639" i="1"/>
  <c r="W643" i="1"/>
  <c r="AA639" i="1"/>
  <c r="W646" i="1"/>
  <c r="AF653" i="1"/>
  <c r="AG653" i="1" s="1"/>
  <c r="AH653" i="1" s="1"/>
  <c r="W664" i="1"/>
  <c r="X661" i="1"/>
  <c r="W669" i="1"/>
  <c r="W676" i="1"/>
  <c r="W677" i="1"/>
  <c r="W685" i="1"/>
  <c r="W686" i="1"/>
  <c r="W687" i="1"/>
  <c r="AA701" i="1"/>
  <c r="W711" i="1"/>
  <c r="W713" i="1"/>
  <c r="AF713" i="1"/>
  <c r="AG713" i="1"/>
  <c r="W723" i="1"/>
  <c r="W724" i="1"/>
  <c r="W725" i="1"/>
  <c r="AA721" i="1"/>
  <c r="W730" i="1"/>
  <c r="W731" i="1"/>
  <c r="W744" i="1"/>
  <c r="W745" i="1"/>
  <c r="W759" i="1"/>
  <c r="Z759" i="1"/>
  <c r="W768" i="1"/>
  <c r="W769" i="1"/>
  <c r="W770" i="1"/>
  <c r="W771" i="1"/>
  <c r="Y777" i="1"/>
  <c r="W784" i="1"/>
  <c r="Z785" i="1"/>
  <c r="W800" i="1"/>
  <c r="W801" i="1"/>
  <c r="W803" i="1"/>
  <c r="AA799" i="1"/>
  <c r="W810" i="1"/>
  <c r="W811" i="1"/>
  <c r="W812" i="1"/>
  <c r="W815" i="1"/>
  <c r="W818" i="1"/>
  <c r="W819" i="1"/>
  <c r="W828" i="1"/>
  <c r="W829" i="1"/>
  <c r="W831" i="1"/>
  <c r="X829" i="1"/>
  <c r="W833" i="1"/>
  <c r="W834" i="1"/>
  <c r="W835" i="1"/>
  <c r="Z835" i="1"/>
  <c r="W842" i="1"/>
  <c r="W846" i="1"/>
  <c r="W847" i="1"/>
  <c r="W854" i="1"/>
  <c r="W855" i="1"/>
  <c r="AG859" i="1"/>
  <c r="AH859" i="1"/>
  <c r="Y867" i="1"/>
  <c r="W873" i="1"/>
  <c r="W874" i="1"/>
  <c r="W875" i="1"/>
  <c r="Y885" i="1"/>
  <c r="W890" i="1"/>
  <c r="W898" i="1"/>
  <c r="W899" i="1"/>
  <c r="W900" i="1"/>
  <c r="W901" i="1"/>
  <c r="W903" i="1"/>
  <c r="AA901" i="1"/>
  <c r="Z911" i="1"/>
  <c r="X939" i="1"/>
  <c r="AA911" i="1"/>
  <c r="W918" i="1"/>
  <c r="W919" i="1"/>
  <c r="Y923" i="1"/>
  <c r="W929" i="1"/>
  <c r="W934" i="1"/>
  <c r="W935" i="1"/>
  <c r="P947" i="1"/>
  <c r="Y613" i="1"/>
  <c r="W621" i="1"/>
  <c r="W623" i="1"/>
  <c r="W624" i="1"/>
  <c r="W626" i="1"/>
  <c r="W627" i="1"/>
  <c r="Y633" i="1"/>
  <c r="W637" i="1"/>
  <c r="Z639" i="1"/>
  <c r="Z645" i="1"/>
  <c r="W658" i="1"/>
  <c r="W659" i="1"/>
  <c r="W660" i="1"/>
  <c r="X669" i="1"/>
  <c r="W673" i="1"/>
  <c r="W674" i="1"/>
  <c r="X675" i="1"/>
  <c r="W683" i="1"/>
  <c r="K683" i="1" s="1"/>
  <c r="Z683" i="1"/>
  <c r="X687" i="1"/>
  <c r="W691" i="1"/>
  <c r="W692" i="1"/>
  <c r="W693" i="1"/>
  <c r="Y701" i="1"/>
  <c r="W708" i="1"/>
  <c r="W720" i="1"/>
  <c r="W721" i="1"/>
  <c r="Z721" i="1"/>
  <c r="W728" i="1"/>
  <c r="W738" i="1"/>
  <c r="W739" i="1"/>
  <c r="W751" i="1"/>
  <c r="X759" i="1"/>
  <c r="W761" i="1"/>
  <c r="W762" i="1"/>
  <c r="W763" i="1"/>
  <c r="W764" i="1"/>
  <c r="W765" i="1"/>
  <c r="X771" i="1"/>
  <c r="W777" i="1"/>
  <c r="AF777" i="1"/>
  <c r="AG777" i="1"/>
  <c r="W786" i="1"/>
  <c r="W787" i="1"/>
  <c r="AA785" i="1"/>
  <c r="W794" i="1"/>
  <c r="W795" i="1"/>
  <c r="X793" i="1"/>
  <c r="W799" i="1"/>
  <c r="X799" i="1"/>
  <c r="W822" i="1"/>
  <c r="W823" i="1"/>
  <c r="AF823" i="1"/>
  <c r="AG823" i="1"/>
  <c r="W836" i="1"/>
  <c r="W837" i="1"/>
  <c r="AA835" i="1"/>
  <c r="Z847" i="1"/>
  <c r="W864" i="1"/>
  <c r="W867" i="1"/>
  <c r="W910" i="1"/>
  <c r="W930" i="1"/>
  <c r="X777" i="1"/>
  <c r="W780" i="1"/>
  <c r="W781" i="1"/>
  <c r="W790" i="1"/>
  <c r="AF793" i="1"/>
  <c r="AG793" i="1"/>
  <c r="Y793" i="1"/>
  <c r="X823" i="1"/>
  <c r="W825" i="1"/>
  <c r="AA829" i="1"/>
  <c r="W845" i="1"/>
  <c r="Z859" i="1"/>
  <c r="AG867" i="1"/>
  <c r="AH867" i="1"/>
  <c r="Z877" i="1"/>
  <c r="X885" i="1"/>
  <c r="W894" i="1"/>
  <c r="W895" i="1"/>
  <c r="W915" i="1"/>
  <c r="W921" i="1"/>
  <c r="W922" i="1"/>
  <c r="W923" i="1"/>
  <c r="Z923" i="1"/>
  <c r="W52" i="1"/>
  <c r="W98" i="1"/>
  <c r="X117" i="1"/>
  <c r="W120" i="1"/>
  <c r="W792" i="1"/>
  <c r="V945" i="1"/>
  <c r="T947" i="1"/>
  <c r="AF11" i="1"/>
  <c r="AG11" i="1"/>
  <c r="X25" i="1"/>
  <c r="W48" i="1"/>
  <c r="W53" i="1"/>
  <c r="AF55" i="1"/>
  <c r="W60" i="1"/>
  <c r="W65" i="1"/>
  <c r="W66" i="1"/>
  <c r="W67" i="1"/>
  <c r="W72" i="1"/>
  <c r="W73" i="1"/>
  <c r="W78" i="1"/>
  <c r="W84" i="1"/>
  <c r="W89" i="1"/>
  <c r="W99" i="1"/>
  <c r="Z103" i="1"/>
  <c r="W107" i="1"/>
  <c r="W108" i="1"/>
  <c r="W114" i="1"/>
  <c r="W115" i="1"/>
  <c r="AF117" i="1"/>
  <c r="AG117" i="1"/>
  <c r="AH111" i="1"/>
  <c r="W123" i="1"/>
  <c r="W124" i="1"/>
  <c r="W134" i="1"/>
  <c r="W141" i="1"/>
  <c r="Y141" i="1"/>
  <c r="W147" i="1"/>
  <c r="W148" i="1"/>
  <c r="AG151" i="1"/>
  <c r="W156" i="1"/>
  <c r="W157" i="1"/>
  <c r="W170" i="1"/>
  <c r="W171" i="1"/>
  <c r="W177" i="1"/>
  <c r="AA183" i="1"/>
  <c r="AF193" i="1"/>
  <c r="AG193" i="1"/>
  <c r="AH193" i="1"/>
  <c r="AA201" i="1"/>
  <c r="W216" i="1"/>
  <c r="W217" i="1"/>
  <c r="AG223" i="1"/>
  <c r="AA223" i="1"/>
  <c r="AG229" i="1"/>
  <c r="AH229" i="1"/>
  <c r="W234" i="1"/>
  <c r="W235" i="1"/>
  <c r="AF241" i="1"/>
  <c r="AG241" i="1"/>
  <c r="AA241" i="1"/>
  <c r="W248" i="1"/>
  <c r="W249" i="1"/>
  <c r="AF255" i="1"/>
  <c r="AG255" i="1"/>
  <c r="AH255" i="1"/>
  <c r="W263" i="1"/>
  <c r="Y263" i="1"/>
  <c r="W269" i="1"/>
  <c r="W270" i="1"/>
  <c r="W275" i="1"/>
  <c r="W281" i="1"/>
  <c r="W284" i="1"/>
  <c r="W285" i="1"/>
  <c r="W288" i="1"/>
  <c r="W295" i="1"/>
  <c r="W296" i="1"/>
  <c r="Y297" i="1"/>
  <c r="W301" i="1"/>
  <c r="W302" i="1"/>
  <c r="W306" i="1"/>
  <c r="W312" i="1"/>
  <c r="W313" i="1"/>
  <c r="W317" i="1"/>
  <c r="W318" i="1"/>
  <c r="W319" i="1"/>
  <c r="W326" i="1"/>
  <c r="Y329" i="1"/>
  <c r="W331" i="1"/>
  <c r="W332" i="1"/>
  <c r="W336" i="1"/>
  <c r="W337" i="1"/>
  <c r="W344" i="1"/>
  <c r="W345" i="1"/>
  <c r="W351" i="1"/>
  <c r="AG355" i="1"/>
  <c r="AH355" i="1"/>
  <c r="Z355" i="1"/>
  <c r="W362" i="1"/>
  <c r="W368" i="1"/>
  <c r="W370" i="1"/>
  <c r="W376" i="1"/>
  <c r="W382" i="1"/>
  <c r="W429" i="1"/>
  <c r="X441" i="1"/>
  <c r="W443" i="1"/>
  <c r="AF621" i="1"/>
  <c r="AG621" i="1"/>
  <c r="AH621" i="1"/>
  <c r="AA621" i="1"/>
  <c r="W294" i="1"/>
  <c r="W316" i="1"/>
  <c r="AA333" i="1"/>
  <c r="AF367" i="1"/>
  <c r="AF379" i="1"/>
  <c r="AG379" i="1"/>
  <c r="AA379" i="1"/>
  <c r="W412" i="1"/>
  <c r="AB409" i="1"/>
  <c r="AA419" i="1"/>
  <c r="AF419" i="1"/>
  <c r="AG419" i="1"/>
  <c r="S945" i="1"/>
  <c r="W5" i="1"/>
  <c r="W44" i="1"/>
  <c r="X55" i="1"/>
  <c r="W56" i="1"/>
  <c r="W68" i="1"/>
  <c r="W74" i="1"/>
  <c r="W116" i="1"/>
  <c r="W130" i="1"/>
  <c r="W162" i="1"/>
  <c r="Z183" i="1"/>
  <c r="W188" i="1"/>
  <c r="W194" i="1"/>
  <c r="Z201" i="1"/>
  <c r="W208" i="1"/>
  <c r="W224" i="1"/>
  <c r="W230" i="1"/>
  <c r="W237" i="1"/>
  <c r="W243" i="1"/>
  <c r="W251" i="1"/>
  <c r="W256" i="1"/>
  <c r="AF263" i="1"/>
  <c r="AG263" i="1"/>
  <c r="W328" i="1"/>
  <c r="W347" i="1"/>
  <c r="W352" i="1"/>
  <c r="W357" i="1"/>
  <c r="W358" i="1"/>
  <c r="W540" i="1"/>
  <c r="W6" i="1"/>
  <c r="W88" i="1"/>
  <c r="AG209" i="1"/>
  <c r="AH209" i="1"/>
  <c r="W268" i="1"/>
  <c r="W330" i="1"/>
  <c r="AF343" i="1"/>
  <c r="W18" i="1"/>
  <c r="AB17" i="1"/>
  <c r="AG45" i="1"/>
  <c r="Z125" i="1"/>
  <c r="AF141" i="1"/>
  <c r="T945" i="1"/>
  <c r="X5" i="1"/>
  <c r="W35" i="1"/>
  <c r="W38" i="1"/>
  <c r="W50" i="1"/>
  <c r="W51" i="1"/>
  <c r="W57" i="1"/>
  <c r="W62" i="1"/>
  <c r="W63" i="1"/>
  <c r="AF65" i="1"/>
  <c r="AG65" i="1"/>
  <c r="W69" i="1"/>
  <c r="W70" i="1"/>
  <c r="W75" i="1"/>
  <c r="W81" i="1"/>
  <c r="W86" i="1"/>
  <c r="W87" i="1"/>
  <c r="W92" i="1"/>
  <c r="W94" i="1"/>
  <c r="AB93" i="1"/>
  <c r="W95" i="1"/>
  <c r="AF97" i="1"/>
  <c r="AG97" i="1"/>
  <c r="W102" i="1"/>
  <c r="W104" i="1"/>
  <c r="AB103" i="1"/>
  <c r="W111" i="1"/>
  <c r="W112" i="1"/>
  <c r="W117" i="1"/>
  <c r="W118" i="1"/>
  <c r="AB117" i="1"/>
  <c r="W119" i="1"/>
  <c r="W126" i="1"/>
  <c r="W132" i="1"/>
  <c r="W137" i="1"/>
  <c r="W143" i="1"/>
  <c r="W151" i="1"/>
  <c r="W158" i="1"/>
  <c r="AA163" i="1"/>
  <c r="W190" i="1"/>
  <c r="W202" i="1"/>
  <c r="W204" i="1"/>
  <c r="AA209" i="1"/>
  <c r="W220" i="1"/>
  <c r="AB219" i="1"/>
  <c r="W226" i="1"/>
  <c r="W228" i="1"/>
  <c r="W231" i="1"/>
  <c r="W232" i="1"/>
  <c r="W239" i="1"/>
  <c r="W240" i="1"/>
  <c r="W245" i="1"/>
  <c r="W246" i="1"/>
  <c r="Y241" i="1"/>
  <c r="W253" i="1"/>
  <c r="W254" i="1"/>
  <c r="W265" i="1"/>
  <c r="AF271" i="1"/>
  <c r="AG271" i="1"/>
  <c r="AA271" i="1"/>
  <c r="K271" i="1"/>
  <c r="W277" i="1"/>
  <c r="K275" i="1"/>
  <c r="W282" i="1"/>
  <c r="W291" i="1"/>
  <c r="AF297" i="1"/>
  <c r="AG297" i="1"/>
  <c r="AH281" i="1"/>
  <c r="AA297" i="1"/>
  <c r="W320" i="1"/>
  <c r="W322" i="1"/>
  <c r="K329" i="1"/>
  <c r="AG329" i="1"/>
  <c r="AH315" i="1"/>
  <c r="AG347" i="1"/>
  <c r="AA347" i="1"/>
  <c r="W353" i="1"/>
  <c r="Y355" i="1"/>
  <c r="W359" i="1"/>
  <c r="W360" i="1"/>
  <c r="W364" i="1"/>
  <c r="AB363" i="1"/>
  <c r="W375" i="1"/>
  <c r="K375" i="1"/>
  <c r="W393" i="1"/>
  <c r="W395" i="1"/>
  <c r="AF401" i="1"/>
  <c r="AG401" i="1"/>
  <c r="AA401" i="1"/>
  <c r="AF413" i="1"/>
  <c r="AG413" i="1"/>
  <c r="AH413" i="1"/>
  <c r="AA413" i="1"/>
  <c r="W424" i="1"/>
  <c r="W448" i="1"/>
  <c r="W138" i="1"/>
  <c r="W144" i="1"/>
  <c r="W176" i="1"/>
  <c r="W196" i="1"/>
  <c r="W242" i="1"/>
  <c r="W258" i="1"/>
  <c r="W272" i="1"/>
  <c r="AB271" i="1"/>
  <c r="W278" i="1"/>
  <c r="W286" i="1"/>
  <c r="W298" i="1"/>
  <c r="W350" i="1"/>
  <c r="AB347" i="1"/>
  <c r="W380" i="1"/>
  <c r="W389" i="1"/>
  <c r="W402" i="1"/>
  <c r="AB401" i="1"/>
  <c r="W414" i="1"/>
  <c r="W420" i="1"/>
  <c r="W425" i="1"/>
  <c r="W426" i="1"/>
  <c r="W430" i="1"/>
  <c r="W468" i="1"/>
  <c r="W488" i="1"/>
  <c r="AB485" i="1"/>
  <c r="AG535" i="1"/>
  <c r="AF605" i="1"/>
  <c r="AG605" i="1"/>
  <c r="AH605" i="1"/>
  <c r="AA605" i="1"/>
  <c r="X219" i="1"/>
  <c r="X333" i="1"/>
  <c r="W369" i="1"/>
  <c r="X375" i="1"/>
  <c r="AF375" i="1"/>
  <c r="AG375" i="1"/>
  <c r="W381" i="1"/>
  <c r="AA385" i="1"/>
  <c r="W386" i="1"/>
  <c r="W397" i="1"/>
  <c r="W403" i="1"/>
  <c r="Z435" i="1"/>
  <c r="W438" i="1"/>
  <c r="AB435" i="1"/>
  <c r="W444" i="1"/>
  <c r="W449" i="1"/>
  <c r="W452" i="1"/>
  <c r="W453" i="1"/>
  <c r="W458" i="1"/>
  <c r="W464" i="1"/>
  <c r="W465" i="1"/>
  <c r="W471" i="1"/>
  <c r="W472" i="1"/>
  <c r="AG475" i="1"/>
  <c r="AA475" i="1"/>
  <c r="W480" i="1"/>
  <c r="W481" i="1"/>
  <c r="W489" i="1"/>
  <c r="W490" i="1"/>
  <c r="W491" i="1"/>
  <c r="X491" i="1"/>
  <c r="W515" i="1"/>
  <c r="AF521" i="1"/>
  <c r="AG521" i="1"/>
  <c r="AH521" i="1"/>
  <c r="AA521" i="1"/>
  <c r="W528" i="1"/>
  <c r="W546" i="1"/>
  <c r="W366" i="1"/>
  <c r="W394" i="1"/>
  <c r="X385" i="1"/>
  <c r="W398" i="1"/>
  <c r="W408" i="1"/>
  <c r="AB407" i="1"/>
  <c r="AA409" i="1"/>
  <c r="K409" i="1"/>
  <c r="Y409" i="1"/>
  <c r="X413" i="1"/>
  <c r="W416" i="1"/>
  <c r="W419" i="1"/>
  <c r="W422" i="1"/>
  <c r="W423" i="1"/>
  <c r="W428" i="1"/>
  <c r="W434" i="1"/>
  <c r="AG441" i="1"/>
  <c r="W456" i="1"/>
  <c r="Y457" i="1"/>
  <c r="W460" i="1"/>
  <c r="AG465" i="1"/>
  <c r="AA465" i="1"/>
  <c r="W476" i="1"/>
  <c r="W484" i="1"/>
  <c r="Z485" i="1"/>
  <c r="U947" i="1"/>
  <c r="Z491" i="1"/>
  <c r="W494" i="1"/>
  <c r="AB491" i="1"/>
  <c r="W495" i="1"/>
  <c r="AF497" i="1"/>
  <c r="AG497" i="1"/>
  <c r="AH497" i="1"/>
  <c r="W509" i="1"/>
  <c r="W533" i="1"/>
  <c r="W552" i="1"/>
  <c r="W498" i="1"/>
  <c r="AB497" i="1"/>
  <c r="W506" i="1"/>
  <c r="W510" i="1"/>
  <c r="W516" i="1"/>
  <c r="AA511" i="1"/>
  <c r="W522" i="1"/>
  <c r="Y527" i="1"/>
  <c r="W529" i="1"/>
  <c r="W534" i="1"/>
  <c r="W541" i="1"/>
  <c r="AF543" i="1"/>
  <c r="AG543" i="1"/>
  <c r="AG577" i="1"/>
  <c r="W582" i="1"/>
  <c r="W584" i="1"/>
  <c r="W606" i="1"/>
  <c r="W608" i="1"/>
  <c r="W622" i="1"/>
  <c r="W630" i="1"/>
  <c r="X621" i="1"/>
  <c r="W632" i="1"/>
  <c r="W661" i="1"/>
  <c r="Y661" i="1"/>
  <c r="W667" i="1"/>
  <c r="W668" i="1"/>
  <c r="W696" i="1"/>
  <c r="Z729" i="1"/>
  <c r="X729" i="1"/>
  <c r="W736" i="1"/>
  <c r="W886" i="1"/>
  <c r="W450" i="1"/>
  <c r="W466" i="1"/>
  <c r="Y497" i="1"/>
  <c r="Y505" i="1"/>
  <c r="W524" i="1"/>
  <c r="W544" i="1"/>
  <c r="Z563" i="1"/>
  <c r="W566" i="1"/>
  <c r="AA569" i="1"/>
  <c r="AF569" i="1"/>
  <c r="AG569" i="1"/>
  <c r="W574" i="1"/>
  <c r="AB573" i="1"/>
  <c r="W585" i="1"/>
  <c r="W590" i="1"/>
  <c r="W591" i="1"/>
  <c r="W592" i="1"/>
  <c r="W596" i="1"/>
  <c r="W604" i="1"/>
  <c r="Z613" i="1"/>
  <c r="W620" i="1"/>
  <c r="W625" i="1"/>
  <c r="W633" i="1"/>
  <c r="K633" i="1"/>
  <c r="W636" i="1"/>
  <c r="W640" i="1"/>
  <c r="AB639" i="1"/>
  <c r="Y645" i="1"/>
  <c r="W649" i="1"/>
  <c r="W650" i="1"/>
  <c r="W654" i="1"/>
  <c r="AF661" i="1"/>
  <c r="AG661" i="1" s="1"/>
  <c r="AH661" i="1" s="1"/>
  <c r="W675" i="1"/>
  <c r="W678" i="1"/>
  <c r="AA675" i="1"/>
  <c r="K675" i="1" s="1"/>
  <c r="W694" i="1"/>
  <c r="AG729" i="1"/>
  <c r="AH729" i="1"/>
  <c r="AA745" i="1"/>
  <c r="W778" i="1"/>
  <c r="W880" i="1"/>
  <c r="W501" i="1"/>
  <c r="W508" i="1"/>
  <c r="W514" i="1"/>
  <c r="AB511" i="1"/>
  <c r="W519" i="1"/>
  <c r="Y521" i="1"/>
  <c r="W525" i="1"/>
  <c r="AF527" i="1"/>
  <c r="AG527" i="1"/>
  <c r="W532" i="1"/>
  <c r="Z535" i="1"/>
  <c r="W538" i="1"/>
  <c r="W539" i="1"/>
  <c r="W545" i="1"/>
  <c r="W550" i="1"/>
  <c r="W551" i="1"/>
  <c r="Z551" i="1"/>
  <c r="W556" i="1"/>
  <c r="W557" i="1"/>
  <c r="W560" i="1"/>
  <c r="AG563" i="1"/>
  <c r="W568" i="1"/>
  <c r="W569" i="1"/>
  <c r="W570" i="1"/>
  <c r="AB569" i="1"/>
  <c r="W571" i="1"/>
  <c r="W577" i="1"/>
  <c r="AA577" i="1"/>
  <c r="K577" i="1"/>
  <c r="W588" i="1"/>
  <c r="AB585" i="1"/>
  <c r="Y589" i="1"/>
  <c r="W593" i="1"/>
  <c r="W594" i="1"/>
  <c r="W599" i="1"/>
  <c r="W614" i="1"/>
  <c r="AB613" i="1"/>
  <c r="W615" i="1"/>
  <c r="W616" i="1"/>
  <c r="AG633" i="1"/>
  <c r="AH633" i="1"/>
  <c r="W639" i="1"/>
  <c r="K639" i="1"/>
  <c r="W641" i="1"/>
  <c r="W642" i="1"/>
  <c r="W651" i="1"/>
  <c r="W652" i="1"/>
  <c r="W656" i="1"/>
  <c r="W657" i="1"/>
  <c r="K653" i="1"/>
  <c r="W662" i="1"/>
  <c r="W663" i="1"/>
  <c r="W680" i="1"/>
  <c r="W684" i="1"/>
  <c r="AB683" i="1" s="1"/>
  <c r="W688" i="1"/>
  <c r="AB687" i="1"/>
  <c r="W689" i="1"/>
  <c r="K687" i="1"/>
  <c r="W690" i="1"/>
  <c r="W702" i="1"/>
  <c r="Y745" i="1"/>
  <c r="W796" i="1"/>
  <c r="W848" i="1"/>
  <c r="W576" i="1"/>
  <c r="W598" i="1"/>
  <c r="W638" i="1"/>
  <c r="W672" i="1"/>
  <c r="W697" i="1"/>
  <c r="W703" i="1"/>
  <c r="W714" i="1"/>
  <c r="W726" i="1"/>
  <c r="W737" i="1"/>
  <c r="W750" i="1"/>
  <c r="W758" i="1"/>
  <c r="W774" i="1"/>
  <c r="W779" i="1"/>
  <c r="W793" i="1"/>
  <c r="W797" i="1"/>
  <c r="W813" i="1"/>
  <c r="AA851" i="1"/>
  <c r="AF851" i="1"/>
  <c r="AG851" i="1"/>
  <c r="AH851" i="1"/>
  <c r="W870" i="1"/>
  <c r="W887" i="1"/>
  <c r="AA891" i="1"/>
  <c r="AF891" i="1"/>
  <c r="AG891" i="1"/>
  <c r="AH891" i="1"/>
  <c r="X653" i="1"/>
  <c r="W706" i="1"/>
  <c r="W707" i="1"/>
  <c r="AG709" i="1"/>
  <c r="W710" i="1"/>
  <c r="Y713" i="1"/>
  <c r="W715" i="1"/>
  <c r="K713" i="1"/>
  <c r="W716" i="1"/>
  <c r="AG721" i="1"/>
  <c r="W732" i="1"/>
  <c r="W733" i="1"/>
  <c r="W740" i="1"/>
  <c r="W741" i="1"/>
  <c r="AG745" i="1"/>
  <c r="AH745" i="1"/>
  <c r="W752" i="1"/>
  <c r="AG759" i="1"/>
  <c r="AH759" i="1"/>
  <c r="AA759" i="1"/>
  <c r="W766" i="1"/>
  <c r="W767" i="1"/>
  <c r="AA771" i="1"/>
  <c r="Y771" i="1"/>
  <c r="W775" i="1"/>
  <c r="W776" i="1"/>
  <c r="W782" i="1"/>
  <c r="W783" i="1"/>
  <c r="W788" i="1"/>
  <c r="W789" i="1"/>
  <c r="W806" i="1"/>
  <c r="AG807" i="1"/>
  <c r="W826" i="1"/>
  <c r="W839" i="1"/>
  <c r="W877" i="1"/>
  <c r="W700" i="1"/>
  <c r="AF701" i="1"/>
  <c r="AG701" i="1"/>
  <c r="W709" i="1"/>
  <c r="W712" i="1"/>
  <c r="W718" i="1"/>
  <c r="W719" i="1"/>
  <c r="W722" i="1"/>
  <c r="W729" i="1"/>
  <c r="W735" i="1"/>
  <c r="W743" i="1"/>
  <c r="W746" i="1"/>
  <c r="W754" i="1"/>
  <c r="W760" i="1"/>
  <c r="AG771" i="1"/>
  <c r="AH771" i="1"/>
  <c r="W785" i="1"/>
  <c r="W791" i="1"/>
  <c r="W858" i="1"/>
  <c r="Y799" i="1"/>
  <c r="AA807" i="1"/>
  <c r="AA817" i="1"/>
  <c r="W840" i="1"/>
  <c r="W841" i="1"/>
  <c r="W849" i="1"/>
  <c r="W851" i="1"/>
  <c r="W852" i="1"/>
  <c r="W853" i="1"/>
  <c r="W863" i="1"/>
  <c r="W872" i="1"/>
  <c r="AF881" i="1"/>
  <c r="AG881" i="1"/>
  <c r="AH881" i="1"/>
  <c r="AA881" i="1"/>
  <c r="W885" i="1"/>
  <c r="W891" i="1"/>
  <c r="W892" i="1"/>
  <c r="W893" i="1"/>
  <c r="X895" i="1"/>
  <c r="W896" i="1"/>
  <c r="W904" i="1"/>
  <c r="W905" i="1"/>
  <c r="W927" i="1"/>
  <c r="W928" i="1"/>
  <c r="AB927" i="1"/>
  <c r="W932" i="1"/>
  <c r="Z799" i="1"/>
  <c r="W802" i="1"/>
  <c r="W807" i="1"/>
  <c r="X807" i="1"/>
  <c r="W809" i="1"/>
  <c r="W814" i="1"/>
  <c r="Z817" i="1"/>
  <c r="W820" i="1"/>
  <c r="W821" i="1"/>
  <c r="W827" i="1"/>
  <c r="W830" i="1"/>
  <c r="Y835" i="1"/>
  <c r="AF843" i="1"/>
  <c r="AG843" i="1"/>
  <c r="AA867" i="1"/>
  <c r="W881" i="1"/>
  <c r="W883" i="1"/>
  <c r="W889" i="1"/>
  <c r="W897" i="1"/>
  <c r="W916" i="1"/>
  <c r="W917" i="1"/>
  <c r="W936" i="1"/>
  <c r="AF939" i="1"/>
  <c r="AG939" i="1"/>
  <c r="AA939" i="1"/>
  <c r="W798" i="1"/>
  <c r="AG799" i="1"/>
  <c r="AA823" i="1"/>
  <c r="W832" i="1"/>
  <c r="W838" i="1"/>
  <c r="W857" i="1"/>
  <c r="W860" i="1"/>
  <c r="W866" i="1"/>
  <c r="W869" i="1"/>
  <c r="W876" i="1"/>
  <c r="W878" i="1"/>
  <c r="W884" i="1"/>
  <c r="X901" i="1"/>
  <c r="W902" i="1"/>
  <c r="W909" i="1"/>
  <c r="W912" i="1"/>
  <c r="W924" i="1"/>
  <c r="W808" i="1"/>
  <c r="W824" i="1"/>
  <c r="W844" i="1"/>
  <c r="Z851" i="1"/>
  <c r="W859" i="1"/>
  <c r="AA859" i="1"/>
  <c r="W865" i="1"/>
  <c r="W871" i="1"/>
  <c r="W882" i="1"/>
  <c r="Z885" i="1"/>
  <c r="W911" i="1"/>
  <c r="AF915" i="1"/>
  <c r="AG915" i="1"/>
  <c r="AH915" i="1"/>
  <c r="W926" i="1"/>
  <c r="Z927" i="1"/>
  <c r="W944" i="1"/>
  <c r="W850" i="1"/>
  <c r="W856" i="1"/>
  <c r="W862" i="1"/>
  <c r="W868" i="1"/>
  <c r="AG885" i="1"/>
  <c r="W888" i="1"/>
  <c r="AF895" i="1"/>
  <c r="AG895" i="1"/>
  <c r="AH895" i="1"/>
  <c r="Y895" i="1"/>
  <c r="AF901" i="1"/>
  <c r="AG901" i="1"/>
  <c r="AH901" i="1"/>
  <c r="Y901" i="1"/>
  <c r="W908" i="1"/>
  <c r="W914" i="1"/>
  <c r="X919" i="1"/>
  <c r="W920" i="1"/>
  <c r="W931" i="1"/>
  <c r="AA931" i="1"/>
  <c r="P948" i="1"/>
  <c r="Q947" i="1"/>
  <c r="R947" i="1"/>
  <c r="R948" i="1" s="1"/>
  <c r="AB919" i="1"/>
  <c r="K709" i="1"/>
  <c r="K595" i="1"/>
  <c r="AB559" i="1"/>
  <c r="AB535" i="1"/>
  <c r="K745" i="1"/>
  <c r="K589" i="1"/>
  <c r="AH569" i="1"/>
  <c r="AB521" i="1"/>
  <c r="AB551" i="1"/>
  <c r="AB297" i="1"/>
  <c r="K413" i="1"/>
  <c r="K347" i="1"/>
  <c r="AB157" i="1"/>
  <c r="AB263" i="1"/>
  <c r="U945" i="1"/>
  <c r="S952" i="1"/>
  <c r="S953" i="1"/>
  <c r="AG55" i="1"/>
  <c r="AH45" i="1"/>
  <c r="K721" i="1"/>
  <c r="AB173" i="1"/>
  <c r="AB701" i="1"/>
  <c r="AB895" i="1"/>
  <c r="AB759" i="1"/>
  <c r="AB793" i="1"/>
  <c r="K613" i="1"/>
  <c r="K605" i="1"/>
  <c r="AB275" i="1"/>
  <c r="K621" i="1"/>
  <c r="K305" i="1"/>
  <c r="AB209" i="1"/>
  <c r="AB151" i="1"/>
  <c r="K255" i="1"/>
  <c r="AB45" i="1"/>
  <c r="AB901" i="1"/>
  <c r="AB745" i="1"/>
  <c r="K729" i="1"/>
  <c r="K701" i="1"/>
  <c r="AB621" i="1"/>
  <c r="Y945" i="1"/>
  <c r="AB69" i="1"/>
  <c r="AB37" i="1"/>
  <c r="K355" i="1"/>
  <c r="AB79" i="1"/>
  <c r="AB799" i="1"/>
  <c r="AB633" i="1"/>
  <c r="AB425" i="1"/>
  <c r="AB355" i="1"/>
  <c r="AH793" i="1"/>
  <c r="AB721" i="1"/>
  <c r="AB241" i="1"/>
  <c r="AB729" i="1"/>
  <c r="AB563" i="1"/>
  <c r="K585" i="1"/>
  <c r="AB695" i="1"/>
  <c r="K363" i="1"/>
  <c r="AB379" i="1"/>
  <c r="AB441" i="1"/>
  <c r="K401" i="1"/>
  <c r="K297" i="1"/>
  <c r="AB281" i="1"/>
  <c r="AI157" i="1"/>
  <c r="AB351" i="1"/>
  <c r="K379" i="1"/>
  <c r="AB375" i="1"/>
  <c r="AB305" i="1"/>
  <c r="K229" i="1"/>
  <c r="AB163" i="1"/>
  <c r="Z945" i="1"/>
  <c r="AB11" i="1"/>
  <c r="AB183" i="1"/>
  <c r="K281" i="1"/>
  <c r="AH5" i="1"/>
  <c r="X945" i="1"/>
  <c r="AB255" i="1"/>
  <c r="AB229" i="1"/>
  <c r="AB193" i="1"/>
  <c r="K419" i="1"/>
  <c r="AB911" i="1"/>
  <c r="AB589" i="1"/>
  <c r="AB543" i="1"/>
  <c r="AB465" i="1"/>
  <c r="AB577" i="1"/>
  <c r="AB505" i="1"/>
  <c r="K385" i="1"/>
  <c r="AB419" i="1"/>
  <c r="AB125" i="1"/>
  <c r="AB111" i="1"/>
  <c r="Q948" i="1"/>
  <c r="AB709" i="1"/>
  <c r="AB653" i="1"/>
  <c r="AB595" i="1"/>
  <c r="K569" i="1"/>
  <c r="AB449" i="1"/>
  <c r="AB605" i="1"/>
  <c r="AI497" i="1"/>
  <c r="AH441" i="1"/>
  <c r="AB527" i="1"/>
  <c r="AB413" i="1"/>
  <c r="AB319" i="1"/>
  <c r="AB329" i="1"/>
  <c r="AB5" i="1"/>
  <c r="AB223" i="1"/>
  <c r="AB55" i="1"/>
  <c r="AB133" i="1"/>
  <c r="K333" i="1"/>
  <c r="AB325" i="1"/>
  <c r="AB287" i="1"/>
  <c r="K263" i="1"/>
  <c r="K241" i="1"/>
  <c r="AB65" i="1"/>
  <c r="U952" i="1"/>
  <c r="U953" i="1"/>
  <c r="AB97" i="1"/>
  <c r="AI759" i="1"/>
  <c r="AB713" i="1"/>
  <c r="AB457" i="1"/>
  <c r="AB475" i="1"/>
  <c r="AB385" i="1"/>
  <c r="AB201" i="1"/>
  <c r="AH263" i="1"/>
  <c r="AB315" i="1"/>
  <c r="T952" i="1"/>
  <c r="T953" i="1"/>
  <c r="AI5" i="1"/>
  <c r="W670" i="1" l="1"/>
  <c r="AB669" i="1" s="1"/>
  <c r="W682" i="1"/>
  <c r="AB675" i="1" s="1"/>
  <c r="W666" i="1"/>
  <c r="AB661" i="1" s="1"/>
  <c r="AA661" i="1"/>
  <c r="K661" i="1" s="1"/>
  <c r="AF647" i="1"/>
  <c r="AG645" i="1" s="1"/>
  <c r="AH645" i="1" s="1"/>
  <c r="AI569" i="1" s="1"/>
  <c r="W648" i="1"/>
  <c r="AB645" i="1" s="1"/>
  <c r="K945" i="1"/>
  <c r="W945" i="1"/>
  <c r="AH431" i="1"/>
  <c r="AI425" i="1" s="1"/>
  <c r="V947" i="1"/>
  <c r="V952" i="1" s="1"/>
  <c r="V953" i="1" s="1"/>
  <c r="W340" i="1"/>
  <c r="AB333" i="1" s="1"/>
  <c r="W146" i="1"/>
  <c r="AA141" i="1"/>
  <c r="AA945" i="1" s="1"/>
  <c r="AF952" i="1"/>
  <c r="AF948" i="1"/>
  <c r="AF957" i="1"/>
  <c r="AF949" i="1"/>
  <c r="AF951" i="1"/>
  <c r="AF946" i="1"/>
  <c r="AF956" i="1"/>
  <c r="AF945" i="1"/>
  <c r="AG141" i="1"/>
  <c r="AB141" i="1" l="1"/>
  <c r="AB945" i="1" s="1"/>
  <c r="W947" i="1"/>
  <c r="W952" i="1" s="1"/>
  <c r="W953" i="1" s="1"/>
  <c r="AG945" i="1"/>
  <c r="AG957" i="1"/>
  <c r="AG952" i="1"/>
  <c r="AH141" i="1"/>
  <c r="AG956" i="1"/>
  <c r="AG946" i="1"/>
  <c r="AG947" i="1" s="1"/>
  <c r="AF950" i="1"/>
  <c r="AF959" i="1"/>
  <c r="AF955" i="1"/>
  <c r="AF958" i="1"/>
  <c r="AF947" i="1"/>
  <c r="AF954" i="1"/>
  <c r="AF960" i="1"/>
  <c r="AF953" i="1"/>
  <c r="L946" i="1"/>
  <c r="AI103" i="1" l="1"/>
  <c r="AH946" i="1"/>
  <c r="AH947" i="1" s="1"/>
  <c r="AH945" i="1"/>
  <c r="AH952" i="1"/>
  <c r="AH957" i="1"/>
  <c r="AH956" i="1"/>
  <c r="AG958" i="1"/>
  <c r="AG959" i="1" s="1"/>
  <c r="AG950" i="1"/>
  <c r="AG953" i="1" s="1"/>
  <c r="AH950" i="1" l="1"/>
  <c r="AI946" i="1"/>
  <c r="AI947" i="1" s="1"/>
  <c r="AI945" i="1"/>
  <c r="AI9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Alejandro Giraldo Jimenez</author>
    <author>Luis Alberto Valencia Valencia</author>
    <author>Cenaida Jerez Ruiz</author>
  </authors>
  <commentList>
    <comment ref="P52" authorId="0" shapeId="0" xr:uid="{91025757-AECF-3743-90D0-1D1431341004}">
      <text>
        <r>
          <rPr>
            <b/>
            <sz val="9"/>
            <color indexed="81"/>
            <rFont val="Tahoma"/>
            <family val="2"/>
          </rPr>
          <t>Pablo Alejandro Giraldo Jimenez:</t>
        </r>
        <r>
          <rPr>
            <sz val="9"/>
            <color indexed="81"/>
            <rFont val="Tahoma"/>
            <family val="2"/>
          </rPr>
          <t xml:space="preserve">
Hacen falta evidencias concluyentes</t>
        </r>
      </text>
    </comment>
    <comment ref="P56" authorId="0" shapeId="0" xr:uid="{1E15F2C0-F68C-264F-BFEC-20601ECCC44C}">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58" authorId="0" shapeId="0" xr:uid="{2697A8C2-E058-C84F-84BF-A357399A5B6F}">
      <text>
        <r>
          <rPr>
            <b/>
            <sz val="9"/>
            <color indexed="8"/>
            <rFont val="Tahoma"/>
            <family val="2"/>
          </rPr>
          <t>Pablo Alejandro Giraldo Jimenez:</t>
        </r>
        <r>
          <rPr>
            <sz val="9"/>
            <color indexed="8"/>
            <rFont val="Tahoma"/>
            <family val="2"/>
          </rPr>
          <t xml:space="preserve">
</t>
        </r>
        <r>
          <rPr>
            <sz val="9"/>
            <color indexed="8"/>
            <rFont val="Tahoma"/>
            <family val="2"/>
          </rPr>
          <t>La calificaciòn se establece con argumentos frente a OCI. Hacen falta evidencias</t>
        </r>
      </text>
    </comment>
    <comment ref="P60" authorId="0" shapeId="0" xr:uid="{FD793F50-59F2-B748-9F4A-E39E2DFDBC4C}">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62" authorId="0" shapeId="0" xr:uid="{9A5C85C2-DBE7-1744-9E5E-75DB4F85D78C}">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194" authorId="0" shapeId="0" xr:uid="{238ED905-2FC0-C64D-9279-5EE23CAE08E4}">
      <text>
        <r>
          <rPr>
            <b/>
            <sz val="9"/>
            <color indexed="81"/>
            <rFont val="Tahoma"/>
            <family val="2"/>
          </rPr>
          <t>Pablo Alejandro Giraldo Jimenez:</t>
        </r>
        <r>
          <rPr>
            <sz val="9"/>
            <color indexed="81"/>
            <rFont val="Tahoma"/>
            <family val="2"/>
          </rPr>
          <t xml:space="preserve">
Evidencias disponible</t>
        </r>
      </text>
    </comment>
    <comment ref="P196" authorId="0" shapeId="0" xr:uid="{BBFA9BEA-0058-3D40-97B3-51C3BF535D7B}">
      <text>
        <r>
          <rPr>
            <b/>
            <sz val="9"/>
            <color indexed="81"/>
            <rFont val="Tahoma"/>
            <family val="2"/>
          </rPr>
          <t>Pablo Alejandro Giraldo Jimenez:</t>
        </r>
        <r>
          <rPr>
            <sz val="9"/>
            <color indexed="81"/>
            <rFont val="Tahoma"/>
            <family val="2"/>
          </rPr>
          <t xml:space="preserve">
Evidencias disponible</t>
        </r>
      </text>
    </comment>
    <comment ref="P198" authorId="0" shapeId="0" xr:uid="{A646D1CF-88AB-4A40-B75A-23666B8E5DB6}">
      <text>
        <r>
          <rPr>
            <b/>
            <sz val="9"/>
            <color indexed="81"/>
            <rFont val="Tahoma"/>
            <family val="2"/>
          </rPr>
          <t>Pablo Alejandro Giraldo Jimenez:</t>
        </r>
        <r>
          <rPr>
            <sz val="9"/>
            <color indexed="81"/>
            <rFont val="Tahoma"/>
            <family val="2"/>
          </rPr>
          <t xml:space="preserve">
Evidencias disponible</t>
        </r>
      </text>
    </comment>
    <comment ref="P200" authorId="0" shapeId="0" xr:uid="{4DFF78EC-4E2C-6842-9877-E2BD7331BE89}">
      <text>
        <r>
          <rPr>
            <b/>
            <sz val="9"/>
            <color indexed="81"/>
            <rFont val="Tahoma"/>
            <family val="2"/>
          </rPr>
          <t>Pablo Alejandro Giraldo Jimenez:</t>
        </r>
        <r>
          <rPr>
            <sz val="9"/>
            <color indexed="81"/>
            <rFont val="Tahoma"/>
            <family val="2"/>
          </rPr>
          <t xml:space="preserve">
Evidencias disponible</t>
        </r>
      </text>
    </comment>
    <comment ref="M591" authorId="1" shapeId="0" xr:uid="{234A28BA-58F3-AD49-B625-05D432373B74}">
      <text>
        <r>
          <rPr>
            <b/>
            <sz val="9"/>
            <color indexed="81"/>
            <rFont val="Tahoma"/>
            <family val="2"/>
          </rPr>
          <t>tratarlo como garantizar que la comision internacional si salga hablarlo con proyectos internacionales:</t>
        </r>
        <r>
          <rPr>
            <sz val="9"/>
            <color indexed="81"/>
            <rFont val="Tahoma"/>
            <family val="2"/>
          </rPr>
          <t xml:space="preserve">
</t>
        </r>
      </text>
    </comment>
    <comment ref="G675" authorId="1" shapeId="0" xr:uid="{11982FAB-AB79-724A-B1C1-1828CF98A66B}">
      <text>
        <r>
          <rPr>
            <b/>
            <sz val="9"/>
            <color rgb="FF000000"/>
            <rFont val="Tahoma"/>
            <family val="2"/>
          </rPr>
          <t>Los aeropuertos internacionales deben estar certificados al 100% en SMS antes de Junio de 2020</t>
        </r>
      </text>
    </comment>
    <comment ref="J721" authorId="0" shapeId="0" xr:uid="{9E2CB83B-06F5-904A-B573-0FE9AE070A8A}">
      <text>
        <r>
          <rPr>
            <b/>
            <sz val="9"/>
            <color indexed="8"/>
            <rFont val="Tahoma"/>
            <family val="2"/>
          </rPr>
          <t>Pablo Alejandro Giraldo Jimenez:</t>
        </r>
        <r>
          <rPr>
            <sz val="9"/>
            <color indexed="8"/>
            <rFont val="Tahoma"/>
            <family val="2"/>
          </rPr>
          <t xml:space="preserve">
</t>
        </r>
        <r>
          <rPr>
            <sz val="9"/>
            <color indexed="8"/>
            <rFont val="Tahoma"/>
            <family val="2"/>
          </rPr>
          <t>No se  pueden cambiar las actividades porque la meta està orientada a una circular</t>
        </r>
      </text>
    </comment>
    <comment ref="G777" authorId="2" shapeId="0" xr:uid="{A1A306C1-DBB5-B841-809F-D8C151866C0F}">
      <text>
        <r>
          <rPr>
            <b/>
            <sz val="14"/>
            <color indexed="81"/>
            <rFont val="Tahoma"/>
            <family val="2"/>
          </rPr>
          <t>CAMBIO SOLICITADO POR SG - Julio Villalobos - feb 2020. Comentado con el Dr Hector y autorizado.</t>
        </r>
        <r>
          <rPr>
            <sz val="14"/>
            <color indexed="81"/>
            <rFont val="Tahoma"/>
            <family val="2"/>
          </rPr>
          <t xml:space="preserve">
</t>
        </r>
      </text>
    </comment>
  </commentList>
</comments>
</file>

<file path=xl/sharedStrings.xml><?xml version="1.0" encoding="utf-8"?>
<sst xmlns="http://schemas.openxmlformats.org/spreadsheetml/2006/main" count="2231" uniqueCount="1099">
  <si>
    <t xml:space="preserve">UNIDAD ADMINISTRATIVA ESPECIAL DE AERONAÚTICA CIVIL
EVALUACIÓN PLAN ACCIÓN 2020 -  COMPROMISOS Y/O ACCIONES </t>
  </si>
  <si>
    <t>2017 MIPG</t>
  </si>
  <si>
    <t>2018-2022 CUATRIENIO</t>
  </si>
  <si>
    <t>Políticas MiPG Decreto 1499 Sept 2017 y Decreto 612 de 2018</t>
  </si>
  <si>
    <t xml:space="preserve">OBJETIVO  INSTITUCIONAL </t>
  </si>
  <si>
    <t># COMP</t>
  </si>
  <si>
    <t>COMPROMISO 
PLAN 2030</t>
  </si>
  <si>
    <t># META 
2022 PEI</t>
  </si>
  <si>
    <t>META 2022 PEI</t>
  </si>
  <si>
    <t>META 2020</t>
  </si>
  <si>
    <t>No. META 2020</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</si>
  <si>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</si>
  <si>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</si>
  <si>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</si>
  <si>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</si>
  <si>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</si>
  <si>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</si>
  <si>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</si>
  <si>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</si>
  <si>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</si>
  <si>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</si>
  <si>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</si>
  <si>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</si>
  <si>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</si>
  <si>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</si>
  <si>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2020</t>
  </si>
  <si>
    <t>LIDER OBJETIVO</t>
  </si>
  <si>
    <t>RESPONSABLE Y APOYO DEL LIDER</t>
  </si>
  <si>
    <t>ESTADO</t>
  </si>
  <si>
    <t>COMENTARIO GESTIÓN ACTIVIDAD 2020</t>
  </si>
  <si>
    <t>COMENTARIO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</si>
  <si>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</si>
  <si>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</si>
  <si>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</si>
  <si>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</si>
  <si>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</si>
  <si>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</si>
  <si>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AVANCE DEL CUATRIENIO AÑO 2020</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</si>
  <si>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</si>
  <si>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</si>
  <si>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</si>
  <si>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</si>
  <si>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Fortalecer  el valor público de la Autoridad Aeronáutica generando facilidades para los ciudadanos en la expedición de la licencia digital y certificado médico digital logrando la disminución de los tiempos y recursos en estos trámites</t>
  </si>
  <si>
    <t>Digitalización de la licencia digital y certificado médico digital</t>
  </si>
  <si>
    <t>100% cumplimiento Digitalización de la licencia digital y certificado médico digital</t>
  </si>
  <si>
    <t>1. Realizar el Desarrollo web en coordinación con el área de Informática</t>
  </si>
  <si>
    <t>P</t>
  </si>
  <si>
    <t>DIRECCIÓN GENERAL</t>
  </si>
  <si>
    <t>SECRETARIO (A) DE SEGURIDAD OPERACIONAL Y DE LA AVIACIÓN CIVIL</t>
  </si>
  <si>
    <t>Luz Melba Castañeda Lizarazo - Cenaida Jerez Ruiz</t>
  </si>
  <si>
    <t>SI</t>
  </si>
  <si>
    <t>NO</t>
  </si>
  <si>
    <t>E</t>
  </si>
  <si>
    <t>2. Socializar la licencia digital y certificado médico digital a través de la pagina web de la entidad, instructivos, Circulares informátivas y demás herramientas de comunicación con el que cuenta la entidad</t>
  </si>
  <si>
    <t>3. Implementar el tramíte con el ciudadano incluyendo la firma electrónica al trámite que aplique, actualizando los procedimientos y comunicaciones dirigidas al ciudadano</t>
  </si>
  <si>
    <t xml:space="preserve">Organismo de Investigación con documentación y procesos que denoten independencia de la Autoridad de Aviación. </t>
  </si>
  <si>
    <t xml:space="preserve">Ente de Investigación de Accidentes independiente parcialmente estructurado. </t>
  </si>
  <si>
    <t>Número actividades cumplidas/
Número actividades planeadas x 100</t>
  </si>
  <si>
    <t>1. Modificar el RAC 114 para estandarizar el concepto de Autoridad de Investigación a cambio de Grupo de Investigación de Accidentes.</t>
  </si>
  <si>
    <t>COORDINADOR (A) GRUPO  DE INVESTIGACION DE ACCIDENTES</t>
  </si>
  <si>
    <t>2. Elaborar 12 procedimientos para fortalecer el proceso de Investigación de Accidentes hacia la independencia del órgano investigador.</t>
  </si>
  <si>
    <t>3. Presentar una propuesta de micrositio Web de Investigación de Accidentes propio, para promover este proceso como independiente de la Autoridad de Aviación Civil</t>
  </si>
  <si>
    <t>Realizar Dos (2) Foros Aeronáuticos alineados con el Plan Estratégico Aeronáutico 2030.</t>
  </si>
  <si>
    <t>Foros de Construcción Estratégica</t>
  </si>
  <si>
    <t>Número de Foros Realizados/ dos 2)</t>
  </si>
  <si>
    <t>1. Realización Foro I</t>
  </si>
  <si>
    <t>JEFE OFICINA ASESORA DE PLANEACIÓN - OAP</t>
  </si>
  <si>
    <t>2. Conclusiones y Recomendaciones  Foro I</t>
  </si>
  <si>
    <t>3. Realización Foro II</t>
  </si>
  <si>
    <t>4. Conclusiones y Recomendaciones  Foro II</t>
  </si>
  <si>
    <t xml:space="preserve">Establecer un momento de encuentro a través del cual el Estado Colombiano exponga el carácter estratégico de la aviación civil,  y afiance sus competencias como autoridad aeronáutica. </t>
  </si>
  <si>
    <t>Preparación para la Realización de la X Edición de la Feria Aeronáutica Internacional F AIR COLOMBIA</t>
  </si>
  <si>
    <t>(Sumatoria Actividades programadas/Sumatoria Actividades Realizadas)*100%</t>
  </si>
  <si>
    <t>1. Revisión y análisis de los resultados de la IX Feria</t>
  </si>
  <si>
    <t>SUBDIRECTOR (A) GENERAL 
COORDINADOR (A) GRUPO FERIA AERONÁUTICA</t>
  </si>
  <si>
    <t xml:space="preserve">2. Identificación de acciones derivadas  del análisis (aspectos críticos, acciones de mejora, lecciones aprendidas, ampliación de cobertura,  entre otras) </t>
  </si>
  <si>
    <t>3. Definición del operador de la F-Air 2021</t>
  </si>
  <si>
    <t xml:space="preserve">4. Realización  de cronograma de actividades logísticas, de identificación de negocios y de contenido académico de la F-Air 2021 </t>
  </si>
  <si>
    <t xml:space="preserve">5. Socialización del cronograma y definición de un plan de acción detallado a través de convocatoria a los miembros del Grupo (Autoridades Regionales, otras áreas de Aerocivil relacionadas con el tema y demás responsables de la realización de la Feria). </t>
  </si>
  <si>
    <t>6. Iniciacion del proceso de organización de la Feria (identificación del país invitado,  de nuevos países participantes, participación de las Alcaldías de Rionegro y Medellín y de la Gobernación de Antioquia, entre otras</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</si>
  <si>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</si>
  <si>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</si>
  <si>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</si>
  <si>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1. Realización de mínimo 4 comunicados mensuales</t>
  </si>
  <si>
    <t>COORDINADOR (A) GRUPO COMUNICACIÓN Y PRENSA</t>
  </si>
  <si>
    <t>2. Realización de minimo 4 informativos en video mensualess</t>
  </si>
  <si>
    <t>3. Realización de campañas digitales - Así van nuestras obras</t>
  </si>
  <si>
    <t>3. Realización de mínimo 4 campañas institucionales mensuales</t>
  </si>
  <si>
    <t>4. Realización del diseño de mínimo 50 piezas informativas mensuales</t>
  </si>
  <si>
    <t>Ser una autoridad de aviación civil que la comunidad aeronáutica identifique por su capacidad de actuación y respuesta, dentro de un amplio espectro de facultades, que darán confianza a los usuarios del transporte aéreo y a la OACI.</t>
  </si>
  <si>
    <t>Materializar el 100% de Acuerdos de Cooperación Técnica Internacional suscritos</t>
  </si>
  <si>
    <t xml:space="preserve">Suscribir 1 Acuerdos de Cooperación Técnica (MoU), con otras Autoridades o entidades Internacionales. </t>
  </si>
  <si>
    <t>Acuerdos de Cooperación Internacional suscritos</t>
  </si>
  <si>
    <t>1 Acuerdo de Cooperación suscrito</t>
  </si>
  <si>
    <t>1. Determinar los Estados que potencialmente sean candidatos para un Acuerdo MoU.</t>
  </si>
  <si>
    <t xml:space="preserve">SUBDIRECTOR (A) GENERAL 
COORDINADOR (A) GRUPO GESTIÓN DE ESTANDARES INTERNACIONALES
</t>
  </si>
  <si>
    <t>2.  Contactar a los estados para proponer un Acuerdo MoU.</t>
  </si>
  <si>
    <t>3. Preparar texto de Acuerdo MoU.</t>
  </si>
  <si>
    <t>4. Presentar propuesta al Estado u Organización Internacional de Anexos.</t>
  </si>
  <si>
    <t xml:space="preserve">5. Suscripción del MoU por parte de las Autoridades Aeronaúticas de los países </t>
  </si>
  <si>
    <t>Materializar el aprovechamiento de 3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</si>
  <si>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</si>
  <si>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</si>
  <si>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 Contactar a las diferentes áreas de la entidad, para socializar los acuerdos MoU firmados.</t>
  </si>
  <si>
    <t>2.Solicitar a las áreas de entidad sus necesidades y viabilidad de apoyo a través de estos acuerdos.</t>
  </si>
  <si>
    <t>3. Presentar propuestas a las Entidades para materializar los acuerdos.</t>
  </si>
  <si>
    <t xml:space="preserve">4. Realizar mesas de trabajo virtuales con las contrapartes y formalizar las actividadesa ealizar mediante las actas pertinentes </t>
  </si>
  <si>
    <t>5. Presentar a la Dirección General los documentos requeridos para la firma de Anexos.</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</si>
  <si>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</si>
  <si>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</si>
  <si>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 en el trimestre</t>
  </si>
  <si>
    <t xml:space="preserve">1. Iniciar el 100% de las actuaciones administrativas de las procesos recibidos en cada trimestre  </t>
  </si>
  <si>
    <t>JEFE OFICINA DE TRANSPORTE AÉREO
COORDINADOR (A) GRUPO DE ATENCIÓN AL USUARIO</t>
  </si>
  <si>
    <t xml:space="preserve">11 Campañas de sensibilización </t>
  </si>
  <si>
    <t xml:space="preserve">Número de campañas realizadas/Número de Campañas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</si>
  <si>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</si>
  <si>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</si>
  <si>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</si>
  <si>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Adjudicar la construcción del Centro de Investigación de Accidentes, CIAA.</t>
  </si>
  <si>
    <t>Contrato de construcción del Centro de Investigación de Accidentes, CIAA, adjudicado</t>
  </si>
  <si>
    <t>(Número áreas cumplidas 
Número áreas planeadas)*100</t>
  </si>
  <si>
    <t>1. Supervisar el Contrato de Consultoría 19001298 H3 de 2019</t>
  </si>
  <si>
    <t>COORDINADOR (A) GRUPO DE INVESTIGACIÓN DE ACCIDENTES</t>
  </si>
  <si>
    <t>2. Supervisar el Contrato de Interventoría 19001553 H3 de 2019</t>
  </si>
  <si>
    <t>3. Gestionar Presupuesto Vigencia 2021 para iniciar construcción del Centro de Investigación de Accidentes- CIAA</t>
  </si>
  <si>
    <t>4. Estructurar el proceso contractual de la Construcción del CIAA</t>
  </si>
  <si>
    <t>5. Estructurar el proceso Contractual de la Interventoría Integral para la Construcción del CIAA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</si>
  <si>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</si>
  <si>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</si>
  <si>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</si>
  <si>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</si>
  <si>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</si>
  <si>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37,85%</t>
  </si>
  <si>
    <t>1. Elaborar plan de trabajo en conjunto con el grupo ECSO y grupo PNA COL</t>
  </si>
  <si>
    <t>SECRETARIO (A) DE SEGURIDAD OPERACIONAL  Y DE LA AVIACIÓN CIVIL - SSOAC</t>
  </si>
  <si>
    <t xml:space="preserve">2. Actualización Volumen I nivel estratégico </t>
  </si>
  <si>
    <t>SECRETARIO (A) DE SISTEMAS OPERACIONAL - SSO                SECRETARIO (A) DE SEGURIDAD OPERACIONAL  Y DE LA AVIACIÓN CIVIL -  SSOAC</t>
  </si>
  <si>
    <t>3. Analisis DOFA</t>
  </si>
  <si>
    <t xml:space="preserve">SECRETARIO (A) DE SISTEMAS             OPERACIONALES - SSO 
SECRETARIO (A) DE SEGURIDAD OPERACIONAL  Y DE LA AVIACIÓN CIVIL -  SSOAC   
JEFE OFICINA DE TRANSPORTE AERO - OTA   J
EFE OFICINA ASESORA DE PLANEACIÓN - OAP
</t>
  </si>
  <si>
    <t xml:space="preserve">4.Desarrollar documento Volumen II tecnico - operacional  </t>
  </si>
  <si>
    <t>SECRETARIO (A) DE SISTEMAS OPERACIONALES - SSO            SECRETARIO (A) DE SEGURIDAD OPERACIONAL  Y DE LA AVIACIÓN CIVIL -                          SSOAC                                  JEFE OFICINA DE TRANSPORTE AEREO -                            OTA                                    JEFE OFICINA ASESORA DE PLANEACIÓN - OAP</t>
  </si>
  <si>
    <t>5. Definir metas operacionales con base en el desempeño ( SMART - KPA)</t>
  </si>
  <si>
    <t xml:space="preserve">SECRETARIO (A) DE SISTEMAS OPERACIONALES - SSO            SECRETARIO (A) DE SEGURIDAD OPERACIONAL  Y DE LA AVIACIÓN CIVIL -        SSOAC      </t>
  </si>
  <si>
    <t>6. Implementar soluciones a los hallazgos evidenciados en el volumen II tecnico - operacional</t>
  </si>
  <si>
    <t>SECRETARIO (A) DE SEGURIDAD OPERACIONAL  Y DE LA AVIACIÓN CIVIL -  SSOAC</t>
  </si>
  <si>
    <t>7. Monitoreo con base en indicadores KPA</t>
  </si>
  <si>
    <t xml:space="preserve">Consolidar unidades integrales prestadoras de servicios aeroportuarios descentralizadas que soporten el crecimiento del transporte aéreo en Colombia. </t>
  </si>
  <si>
    <t>Tener en funcionamiento el 100% del nuevo Modelo de Gestión de las Regionales Aeronáuticas</t>
  </si>
  <si>
    <t>Estructurar e implementar el nuevo Modelo de Gestión de las Regionales Aeronáuticas.</t>
  </si>
  <si>
    <t xml:space="preserve"> Modelo de Gestión de las Regionales Aeronáuticas parcialmente estructurado</t>
  </si>
  <si>
    <t>(Número actividades cumplidas/
Número áreas planeadas)*100%</t>
  </si>
  <si>
    <t xml:space="preserve">REFORMULAR </t>
  </si>
  <si>
    <t>1. Definir la estructura organizacional  y la organización Interna del nuevo Modelo de Gestión de las Regionales Aeronáuticas.</t>
  </si>
  <si>
    <t>SUBDIRECTOR (A) GENERAL</t>
  </si>
  <si>
    <t>REFORMULAR</t>
  </si>
  <si>
    <t xml:space="preserve">2. Identificar  y Analizar alternativas de Implementación y puesta en marcha del nuevo Modelo de Gestión de las Regionales Aeronáuticas.  </t>
  </si>
  <si>
    <t>Definir el Plan de Acción 2021 y 2022 a seguir para cumplir los compromisos del PEI  2022</t>
  </si>
  <si>
    <t>Planes de acción definidos con sus actividades 2021 -2022.</t>
  </si>
  <si>
    <t>Dos (2) Planes de acción definidos con sus actividades, años 2021 y 2022.</t>
  </si>
  <si>
    <t>66,50%</t>
  </si>
  <si>
    <t>1. Definir Metas y actividades 2021</t>
  </si>
  <si>
    <t>DIRECTOR (A) GENERAL</t>
  </si>
  <si>
    <t xml:space="preserve">2. Definir actividades para cumplir metas PEI 2022.  </t>
  </si>
  <si>
    <t>3. Definir Metas y actividades adicionales al PEI 2022.</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</si>
  <si>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</si>
  <si>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</si>
  <si>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</si>
  <si>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7 instrumentos bilaterales, con enfoque liberalizado.</t>
  </si>
  <si>
    <t>Instrumentos bilaterales con enfoque liberalizado</t>
  </si>
  <si>
    <t xml:space="preserve">Número de instrumentos suscritos y/o actualizados  / Número de instrumentos programados (7) </t>
  </si>
  <si>
    <t>REPROGRAMADA</t>
  </si>
  <si>
    <t>1, Coordinación y preparación de evento internacional ICAN 2020</t>
  </si>
  <si>
    <t>JEFE OFICINA DE TRANSPORTE AÉREO</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</si>
  <si>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</si>
  <si>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</si>
  <si>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</si>
  <si>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</si>
  <si>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</si>
  <si>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</si>
  <si>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</si>
  <si>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 Norma RAC 3 de los Reglamentos Aeronáuticos de Colombia resaltando la racionalización de los requisitos para el acceso al mercado aéreo  y las modalidades del transporte aéreo. </t>
  </si>
  <si>
    <t xml:space="preserve">Publicar RAC 3 modificado y actualizado </t>
  </si>
  <si>
    <t xml:space="preserve">RAC 3 modificado y actualizado </t>
  </si>
  <si>
    <t>1. Revisión para Versión Final del Proyecto de Norma RAC 3</t>
  </si>
  <si>
    <t>2. Adopción del RAC 3 y su correspondiente publicación</t>
  </si>
  <si>
    <t>3. Campaña de divulgación del nuevo  RAC 3</t>
  </si>
  <si>
    <t>Política aerocomercial nacional liberalizada</t>
  </si>
  <si>
    <t>Aumentar las frecuencias y conectividad de los aeropuertos troncales concesionados mediante un Foro de análisis de conectividad aérea para planificar las estrategias comerciales con participación de las Entidades Regionales, Ministerio de Turismo, Cámaras de Comercio y las Aerolíneas de pasajeros y de carga.</t>
  </si>
  <si>
    <t>Aumento rutas y frecuencias de conectividad aérea troncal</t>
  </si>
  <si>
    <t>Número de frecuencias o rutas adicionales por aeropuerto troncal concesionado.</t>
  </si>
  <si>
    <t>1. Actualizar el mapa de interesados y colaboradores en las regiones.</t>
  </si>
  <si>
    <t>2. Realizar un (1) encuentro Regional con los operadores de los aeropuertos troncales concesionados, así como con las aerolineas, Cámras de comercio e Interesados.</t>
  </si>
  <si>
    <t>3. Análisis y evaluación de los resultados y acuerdos obtenidos en el encuentro con el fin de presentar recomendaciones de política</t>
  </si>
  <si>
    <t>4. Socializar el documento</t>
  </si>
  <si>
    <t>Contar con al menos 10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</si>
  <si>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 xml:space="preserve">Rutas nuevas servidas de manera regular por operadores no regulares o regionales. </t>
  </si>
  <si>
    <t>10 Rutas operadas por empresas no regulares o regionales en los mercados no servidos.</t>
  </si>
  <si>
    <t>1. Adecuar y extender el marco regulatorio de las medidas para facilitar la conectividad aérea en el país hoy contenida en la Res. 280 de 2019</t>
  </si>
  <si>
    <t>2. Realizar 2 eventos de mesas de conectividad en las regiones para efectos de la aplicación de esta medida.</t>
  </si>
  <si>
    <t>3. Preparar estudios de evaluación y recomendaciones para la mejora de la medida.</t>
  </si>
  <si>
    <t>4. Realizar recomendaciones de política para asegurar el acceso a los canales de distribución de estos operadores.</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</si>
  <si>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</si>
  <si>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</si>
  <si>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</si>
  <si>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</si>
  <si>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Un documento con la Propuesta de Política Pública y la Metodología para los Servicios Aéreos Esenciales radicado en DNP.</t>
  </si>
  <si>
    <t>1. Validación Política y Metodológica con DNP</t>
  </si>
  <si>
    <t>2. Envío y discusión con Viceministerio de Turismo</t>
  </si>
  <si>
    <t>3. Socialización con operadores aéreos</t>
  </si>
  <si>
    <t>4. Publicación Política de Rutas Aéreas Esenciales Vinculada al Turismo</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</si>
  <si>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</si>
  <si>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</si>
  <si>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Crear el marco normativo que permita la operación de helicopteros para transporte de pasajeros regular y no regular. En el corredor Cartagena - Parque Tayrona</t>
  </si>
  <si>
    <t>Acto administrativo que contenga la normatividad</t>
  </si>
  <si>
    <t xml:space="preserve">Un Documento  </t>
  </si>
  <si>
    <t xml:space="preserve">1. Censo de helipuertos autorizados. </t>
  </si>
  <si>
    <t xml:space="preserve">JEFE OFICINA DE TRANSPORTE AÉREO - OTA
SECRETARIO (A) DE SEGURIDAD OPERACIONAL  Y DE LA AVIACIÓN CIVIL -        SSOAC   </t>
  </si>
  <si>
    <t>2. Mesas de acercamiento: Operadores de helicoptero y diferentes actores</t>
  </si>
  <si>
    <t>3. Revisión de condiciones técnicas para nuevos helipuertos</t>
  </si>
  <si>
    <t>4. Revisión RAC3 que permita la operación de helicoteros</t>
  </si>
  <si>
    <t>5. Concatenar la normatividad existente en las diferentes areas de la Aerocivil</t>
  </si>
  <si>
    <t>1. Definir Metas y actividades 2021.</t>
  </si>
  <si>
    <t>JEFE OFICINA DE TRANSPORTE AEREO - OTA</t>
  </si>
  <si>
    <t>3. COMPETITIVIDAD : 
 Desarrollar políticas públicas y estrategias que fortalezcan el factor de productividad del transporte aéreo y estimulen los servicios para el crecimiento de la aviación civil en Colombia.</t>
  </si>
  <si>
    <t xml:space="preserve">Simplificar y racionalizar el esquema de costos del transporte aéreo asociado a la carga tributaria, parafiscales y de sobretasas, a través del desarrollo de políticas públicas.  </t>
  </si>
  <si>
    <t>Implementar el 100% de los resultados de la gestión conjunta con el Gobierno Nacional para revisar la posibilidad de simplificar y racionalizar el esquema de costos y cobros del transporte aéreo</t>
  </si>
  <si>
    <t>Realizar tres (3) Estudios sectoriales que brinden conocimientoi al transporte aereo.</t>
  </si>
  <si>
    <t xml:space="preserve">Estudios sectoriales </t>
  </si>
  <si>
    <t>(Estudios sectoriales/3)*100</t>
  </si>
  <si>
    <t xml:space="preserve">1. Analisis de la competitividad brindada desde las inversiones realizadas por la entidad y su socializacion 
</t>
  </si>
  <si>
    <t>JEFE OFICINA DE TRANSPORTE AÉREO - OTA
JEFE OFICINA ASESORA DE PLANEACIÓN - OAP 
JEFE OFICINA DE COMERCIALIZACIÓN E INVERSIÓN - OCI</t>
  </si>
  <si>
    <t>Patricia Elena Cárdenas – Carlos Humberto Morales</t>
  </si>
  <si>
    <t xml:space="preserve">2. Estudio No. 2 y su socializacion </t>
  </si>
  <si>
    <t xml:space="preserve">3. Estudio No. 3 y su socializacion </t>
  </si>
  <si>
    <t xml:space="preserve">Contar con mecanismos regulatorios y fórmulas de incentivos al factor de productividad del sector, para facilitar la racionalización de costos frente a cobros por servicios aeroportuarios, en las futuras concesiones aeroportuarias. </t>
  </si>
  <si>
    <t>Implementar el 100% de las recomendaciones del documento que presenta fórmulas de incentivos, que incluyan nuevos servicios y/o tarifas aeroportuarias más competitivas</t>
  </si>
  <si>
    <t>Adecuar un sistema de clasificacion tarifaria del transporte aereo hacia una equidad en la competitividad</t>
  </si>
  <si>
    <t xml:space="preserve">Nuevo esquema de clasificacion tarifario </t>
  </si>
  <si>
    <t xml:space="preserve">actividades relizadas / actividades programadas </t>
  </si>
  <si>
    <t xml:space="preserve">1. Categorizar los aerodromos de conformidad con el analisis de datos </t>
  </si>
  <si>
    <t>JEFE OFICINA DE TRANSPORTE AÉREO - OTA
JEFE OFICINA DE COMERCIALIZACIÓN E INVERSIÓN - OCI</t>
  </si>
  <si>
    <t xml:space="preserve">2. Identificar la vocacion de los aerodromos de acuerdo con la categorizacion </t>
  </si>
  <si>
    <t xml:space="preserve">3. Revisar el esquema tarifario en los aerodromos </t>
  </si>
  <si>
    <t>4. Realizar propuesta de nueva esquema de clasificacion tarifario</t>
  </si>
  <si>
    <t xml:space="preserve">5. Aprobacion del nuevo esquema de clasificacion tarifario por el comité de tarifas </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</si>
  <si>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</si>
  <si>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</si>
  <si>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 xml:space="preserve">
Promover la actualizacion del documento CONPES 3163 de 2002</t>
  </si>
  <si>
    <t xml:space="preserve">Propuesta CONPES </t>
  </si>
  <si>
    <t xml:space="preserve">1. Desarrollar el diagnositco para el documento borrador del CONPES </t>
  </si>
  <si>
    <t>JEFE OFICINA ASESORA DE PLANEACIÓN - OAP
OFICINA DE TRANSPORTE AÉREO - OTA 
JEFE OFICINA DE COMERCIALIZACIÓN E INVERSIÓN - OCI</t>
  </si>
  <si>
    <t xml:space="preserve">2. Reuniones con actores relevantes </t>
  </si>
  <si>
    <t xml:space="preserve">3. Definicion de recomendaciones de politica </t>
  </si>
  <si>
    <t xml:space="preserve">4. Definicion de matriz y cronograma de ejecucion del documento CONPES </t>
  </si>
  <si>
    <t xml:space="preserve">5. Presentacion de propuesta de documento borrador al DNP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</si>
  <si>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</si>
  <si>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</si>
  <si>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JEFE OFICINA DE TRANSPORTE AÉREO - OTA
JEFE OFICINA ASESORA DE PLANEACIÓN - OAP</t>
  </si>
  <si>
    <t>Lograr un mercado competitivo de prestadores de servicio, a través de la simplificación de regulaciones, la eliminación de barreras al crecimiento y la promoción del ingreso de nuevas inversiones en las actividades de la aviación civil.</t>
  </si>
  <si>
    <t>Racionalizar el 100% de los trámites y requisitos de la Oficina de Transporte Aéreo</t>
  </si>
  <si>
    <t>Publicacion y expedicion del RAC 5 (antiguo RAC 3)</t>
  </si>
  <si>
    <t xml:space="preserve">Expedicion RAC 5 </t>
  </si>
  <si>
    <t xml:space="preserve">RAC 5 publicado </t>
  </si>
  <si>
    <t>1. Publicacion segundo borrador del RAC 5</t>
  </si>
  <si>
    <t xml:space="preserve">JEFE OFICINA DE TRANSPORTE AÉREO - OTA
SECRETARIO (A) DE SEGURIDAD OPERACIONAL  Y DE LA AVIACIÓN CIVIL -       SSOAC  </t>
  </si>
  <si>
    <t xml:space="preserve">2. Debate del segundo borrador con la industria </t>
  </si>
  <si>
    <t>3. Ajustes finales del documento RAC 5</t>
  </si>
  <si>
    <t>4. Publicacion RAC 5</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</si>
  <si>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</si>
  <si>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</si>
  <si>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ya  los funcionarios del grupo de atencion al usuario en los diferentes aeropuertos del Pais, para el debido cumplimiento de la normatividad vigente </t>
  </si>
  <si>
    <t xml:space="preserve">11Campañas de Sensibilización </t>
  </si>
  <si>
    <t>Numero de campañas realizadas/ Numero de campañas programadas</t>
  </si>
  <si>
    <t xml:space="preserve">1. Capacitación funcionarios Aeronáutica Civil Operadores Aéreos, principales Aeropuertos Regional Atlántico </t>
  </si>
  <si>
    <t xml:space="preserve">2. Capacitación funcionarios Aeronáutica Civil Operadores Aéreos, principales Aeropuertos Regional Antioquia y Cundinamarca </t>
  </si>
  <si>
    <t xml:space="preserve">3. Capacitación funcionarios Aeronáutica Civil Operadores Aéreos, principales Aeropuertos Regional Valle  y Meta </t>
  </si>
  <si>
    <t>4. Capacitación funcionarios Aeronáutica Civil Operadores Aéreos, principales Aeropuertos Regional Norte de Santander</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</si>
  <si>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</si>
  <si>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</si>
  <si>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informacion comercial </t>
  </si>
  <si>
    <t xml:space="preserve">Sistema de informacion comercial </t>
  </si>
  <si>
    <t>Actividades realizadas Vs Actividades programadas</t>
  </si>
  <si>
    <t>1. Analizar e identificar los aeropuertos potenciales generadores de ingreso No Regulado,  incorporando el año 2019.</t>
  </si>
  <si>
    <t>JEFE OFICINA DE COMERCIALIZACIÓN EN INVERSIÓN - OCI</t>
  </si>
  <si>
    <t>2. Consolidar  el Sistema de Información Comercial de Marketing (SIM) y socializarlo en las Direcciones Regionales - aeropuertos potenciales,  para elevar el ingreso No Regulado.</t>
  </si>
  <si>
    <t>3. Impulsar a las Direcciones Regionales - aeropuertos potenciales,  el fortalecimiento de  la explotacion publicitaria, para elevar el ingreso No Regulado.</t>
  </si>
  <si>
    <t>4. Impulsar  a las Direcciones Regionales - aeropuertos potenciales, en  la gestión  de arrendamientos desde el aspecto comercial, para elevar el ingreso No Regulado.</t>
  </si>
  <si>
    <t>5.Actualizar y llevar al idioma inglés el Catálogo de Servicios en Aeropuertos, como herramienta informativa y coadyuvante en el objetivo de mejorar la gestión comercial y de servicios, para elevar el ingreso No Regulado.</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</si>
  <si>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</si>
  <si>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</si>
  <si>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</si>
  <si>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</si>
  <si>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 xml:space="preserve">Activiades ejecutadas / actividades programadas </t>
  </si>
  <si>
    <t>APLAZADA</t>
  </si>
  <si>
    <t xml:space="preserve">1. Desarrollo de documentos precontractuales para la contratcion de la consultoria del plan estartegico </t>
  </si>
  <si>
    <t>SECRETARIO (A) DE SISTEMAS OPERACIONALES - SSO
COORDINADOR (A) GRUPO DE PLANIFICACIÓN AEROPORTUARIA</t>
  </si>
  <si>
    <t xml:space="preserve">2. Adjudicacionn del proceso contractual </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</si>
  <si>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</si>
  <si>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</si>
  <si>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</si>
  <si>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</si>
  <si>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</si>
  <si>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</si>
  <si>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</si>
  <si>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</si>
  <si>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DE TELECOMUNICACIONES DITEL</t>
  </si>
  <si>
    <t xml:space="preserve"> Alma Isabel Roncallo</t>
  </si>
  <si>
    <t>2. Adelantar las gestiones en conjunto con la autoridad aeronáutica y la Fuerza Aérea para viabilizar la renovacion y actualizacion de los sistemas de vigilancia.</t>
  </si>
  <si>
    <t>3. Fortalecer los canales de comunicación aeronáutica en las diferentes estaciones y aeropuertos.</t>
  </si>
  <si>
    <t>DIRECTOR (A) DE TELECOMUNICACIONES   DITEL
DIRECTOR (A). AERONAUTICOS  REGIONALES
 COORDINADOR (A) GRUPO GESTIÓN  DE PROYECTOS AERONAUTICOS</t>
  </si>
  <si>
    <t>4. Fortalecer la navegación aérea a través de sistemas que nos brinden un perfomance ininterrumpido.</t>
  </si>
  <si>
    <t>DIRECTOR (A) DE TELECOMUNICACIONES               - DITEL              
DIRECTOR (A) SERVICIOS A LA NAVEGACIÓN AÉREA - DSNA COORDINADOR (A) GRUPO GESTIÓN DE PROYECTOS AERONAUTICOS</t>
  </si>
  <si>
    <t>5. Fortalecer la capacidad de los sistemas de Automatizacion del ATM.</t>
  </si>
  <si>
    <t>DIRECTOR (A) DE TELECOMUNICACIONES      - DITEL   
DIRECTOR (A) SERVICIOS A LA NAVEGACIÓN AÉREA - DSNA     
DIRECTOR (A) INFORMÁTICA  COORDINADOR (A) GRUPO GESTIÓN DE PROYECTOS AERONAUTICOS</t>
  </si>
  <si>
    <t>6. Estructurar el concepto operacional y de espacio aereo de las TMA´s.</t>
  </si>
  <si>
    <t xml:space="preserve"> DIRECTOR (A) SERVICIOS A LA NAVEGACIÓN AÉREA - DSNA 
 COORDINADOR (A) GRUPO GESTIÓN DE PROYECTOS AERONAUTICOS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</si>
  <si>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</si>
  <si>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</si>
  <si>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</si>
  <si>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</si>
  <si>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</si>
  <si>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</si>
  <si>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</si>
  <si>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</si>
  <si>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</si>
  <si>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 xml:space="preserve">5. Desarrollar e incluir en el SIMOA  los indicadores de niveles de servicio por sistemas  CNS-MET,en conjunto con la DSNA-DITEL y  D.Regionales e implementar prueba piloto </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</si>
  <si>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</si>
  <si>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</si>
  <si>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</si>
  <si>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</si>
  <si>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</si>
  <si>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</si>
  <si>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</si>
  <si>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Complementar el concepto de operaciones para  la Area terminal de Bogotá.</t>
  </si>
  <si>
    <t xml:space="preserve">CONOPS implementado </t>
  </si>
  <si>
    <t xml:space="preserve">1. Diseñar el concepto operacional </t>
  </si>
  <si>
    <t>DIRECTOR (A) SERVICIOS A LA NAVEGACIÓN AEREA - DSNA</t>
  </si>
  <si>
    <t>2.  Realizar un analisis de brechas, post-implementación al CONOPS.</t>
  </si>
  <si>
    <t>3. Calcular la capacidad aeroportuaria y de sectores ATC.</t>
  </si>
  <si>
    <t>4.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</si>
  <si>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</si>
  <si>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</si>
  <si>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Fortalecer la ATFCM.</t>
  </si>
  <si>
    <t>ATFCM optimizada</t>
  </si>
  <si>
    <t>1. Mejorar el servicio ATFCM.</t>
  </si>
  <si>
    <t>DIRECTOR (A) SERVICIOS A LA NAVEGACIÓN AÉREA - DSNA 
COORIDNADOR (A) GRUPO GESTIÓN DE PROYECTOS AERONAUTICOS</t>
  </si>
  <si>
    <t xml:space="preserve">2. Actualizar y mantener los sistemas IT que soportan la prestación del servicio del ATFCM. </t>
  </si>
  <si>
    <t>DIRECTOR (A) DE TELECOMUNICACIONES - DITEL
DIRECTOR (A) DE INFORMATICA
COORDINADOR (A) GRUPO GESTIÓN DE PROYECTOS AERONAUTICOS</t>
  </si>
  <si>
    <t xml:space="preserve">3. Estructurar e implemetar el proceso CDM. </t>
  </si>
  <si>
    <t>DIRECTOR (A) SERVICIOS A LA NAVEGACIÓN AÉREA - DSNA</t>
  </si>
  <si>
    <t>4. Estructurar el concepto operacional ATFCM.</t>
  </si>
  <si>
    <t>Fortalecer el sistema de información meteorológica.</t>
  </si>
  <si>
    <t xml:space="preserve">Servicio MET mejorado </t>
  </si>
  <si>
    <t>1. Determinar los fenomenos meteorologicos que afectan el transporte aereo en ruta y en área terminal.</t>
  </si>
  <si>
    <t>2. Fortalecer el sistema MET con equipamiento que contribuya a disminuir las afectaciones por fenomenos meteorologicos adversos</t>
  </si>
  <si>
    <t>DIRECTOR (A) DE TELECOMUNICACIONES - DITEL 
 COORDINADOR (A) GRUPO GESTIÓN DE PROYECTOS AERONAUTICOS</t>
  </si>
  <si>
    <t>Desarrollar el concepto operacional todo tiempo para llegadas y salidas en el aeropuerto Jose María Cordova de Rionegro.</t>
  </si>
  <si>
    <t>Concepto Operacional todo tiempo desarrollado</t>
  </si>
  <si>
    <t>1. Determinar los requerimientos operacionales que incluya el analisis del levantamiento de obstaculos.</t>
  </si>
  <si>
    <t>DIRECTOR (A) SERVICIOS A LA NAVEGACIÓN AEREA - DSNA
DIRECTOR (A) REGIONAL ANTIOQUIA</t>
  </si>
  <si>
    <t>2. Determinar los requerimientos técnicos.</t>
  </si>
  <si>
    <t>DIRECTOR (A) DE TELECOMUNICACIONES - DITEL 
DIRECTOR (A) REGIONAL ANTIOQUIA</t>
  </si>
  <si>
    <t>3. Socializar los resultados.</t>
  </si>
  <si>
    <t>DIRECTOR (A) SERVICIOS A LA NAVEGACIÓN AEREA - DSNA 
DIRECTOR (A) DE TELECOMUNICACIONES - DITEL
DIRECTOR (A) REGIONAL ANTIOQUIA</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</si>
  <si>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</si>
  <si>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</si>
  <si>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</si>
  <si>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</si>
  <si>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</si>
  <si>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DIRECTOR (A) DE INFRAESTRUCTURA AEROPORTAURIA
DIRECTOR (A) DE TELECOMUNICACIONES - DITEL 
GRUPO GESTIÓN DE PROYECTOS AERONAUTICOS</t>
  </si>
  <si>
    <t>2. Realizar estudio del Servicio de direccion de plataforma - SDP del Aeropuerto El Dorado.</t>
  </si>
  <si>
    <t>COORDINADOR (A) GRUPO PLANIFICACIÓN AEROPORTUARIA</t>
  </si>
  <si>
    <t>3. Realizar seguimiento de las obras complementarias del Aeropuerto El Dorado.</t>
  </si>
  <si>
    <t>JEFE OFICINA DE COMERCIALIZACIÓN EN INVERSIÓN</t>
  </si>
  <si>
    <t>Aumentar o mejorar la capacidad de la Ciudad Región</t>
  </si>
  <si>
    <t>Capacidad Mejorada Ciudad Region</t>
  </si>
  <si>
    <t>1. Definir la infraestructura de Ciudad region de acuerdo al estudio del espacio aéreo.</t>
  </si>
  <si>
    <t>SECRETARIO (A) DE SISTEMAS OPERACIONALES - SSO</t>
  </si>
  <si>
    <t>2. Socializar los resultados de la consultoria del Espacio Aéreo.</t>
  </si>
  <si>
    <t xml:space="preserve">3.  Actualizar El Plan Maestro del Aeropuerto Ciudad Región.  </t>
  </si>
  <si>
    <t>4. Avanzar en la gestión para el traslado de los tanques de combustible en el Aeropuerto El Dorado.</t>
  </si>
  <si>
    <t>5. Optimizar y fortalecer la coordinacion interinstitucional ANI/AEROCIVIL.</t>
  </si>
  <si>
    <t>Articular los diferentes modos de transporte a la operación de los aeropuertos de ciudad region con criterios de intermodalidad.</t>
  </si>
  <si>
    <t>Modos de transporte articulados</t>
  </si>
  <si>
    <t>1. Socializar internamente  los resultados del estudio de conectividad</t>
  </si>
  <si>
    <t>COORDINACIÓN GRUPO PLANIFICACIÓN AEROPORTUARIA</t>
  </si>
  <si>
    <t>2. Presentar al Consejo Directivo de la entidad y solicitar  de cambio de meta 2022 en caso de ser necesario.</t>
  </si>
  <si>
    <t>3. Presentar el Proyecto a la Alcaldía de Bogotá - Gobernación</t>
  </si>
  <si>
    <t>4. Realizar mesas de trabajo para definir la estrategia de integración de los modos de transporte a la conectividad de los aeropuerto de Ciudad Región.</t>
  </si>
  <si>
    <t>Tramitar la Modificación de la Licencia Ambiental del Aeropuerto Eldorado</t>
  </si>
  <si>
    <t>Radicación solicitud de modificación Licencia ambiental</t>
  </si>
  <si>
    <t>Documento de Radicación solicitud de modificación Licencia ambiental</t>
  </si>
  <si>
    <t>1. Evaluar los resultados del Plan Piloto ambiental</t>
  </si>
  <si>
    <t>DIRECTOR (A) SERVICIOS AEROPORTUARIOS</t>
  </si>
  <si>
    <t>2. Definir por parte de la DSNA el concepto de operación del aeropuerto ElDorado a Licenciar</t>
  </si>
  <si>
    <t>DIRECTOR DE SERVICIOS A LA NAVEGACIÓN AÉREA</t>
  </si>
  <si>
    <t>3. Obtener los terminos de referencia para la elaboración de EIA de la ANLA</t>
  </si>
  <si>
    <t>DIRECTOR (A) DE SERVICIOS AEROPORTUARIOS - DSA</t>
  </si>
  <si>
    <t>4. Elaborar los  Estudio de Impacto Ambiental</t>
  </si>
  <si>
    <t>5. Radicar solicitud de Licencia Ambiental y EIA ante ANLA</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</si>
  <si>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</si>
  <si>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</si>
  <si>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</si>
  <si>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</si>
  <si>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1. Revisar  los resultados de la consultoría</t>
  </si>
  <si>
    <t>COORDINADOR (A) GRUPO ADMINISTRACIÓN DE INMUEBLES</t>
  </si>
  <si>
    <t>2. Socializar  los resultados (Coordinación con Planes Maestros)</t>
  </si>
  <si>
    <t>COORDINADOR (A) GRUPO ADMINISTRACIÓN DE INMUEBLES 
COORDINADOR (A) GRUPO PLANIFICACIÓN AEROPORTUARIA</t>
  </si>
  <si>
    <t>Avance en la ejecución y desarrollo de la infraestructura planificada para aeropuerto de José María Cordova.</t>
  </si>
  <si>
    <t>Infraestructura Jose Maria Cordova</t>
  </si>
  <si>
    <t>1. Realizar seguimiento a proyectos en ejecución Aeropuerto Mejorado - consultoría</t>
  </si>
  <si>
    <t>2. Estructurar el proyecto para ampliación de pista - cabecera</t>
  </si>
  <si>
    <t>DIRECTOR (A) DE INFRAESTRUCTURA AEROPORTUARIA
COORDINADOR GRUPO GESTIÓN DE PROYECTOS AERONAUTICOS</t>
  </si>
  <si>
    <t>3. Estructurar los Estudios y diseños para zonas de seguridad del José María Cordova</t>
  </si>
  <si>
    <t>DIRECTOR (A) DE INFRAESTRUCTURA AEROPORTUARIA
COORDINADOR (A) GRUPO GESTIÓN DE PROYECTOS AERONAUTICOS</t>
  </si>
  <si>
    <t>Monitorear y realizar seguimiento a la APP-IP y/o obra pública al 100% del programa de inversiones ajustado del Plan Maestro Aeroportuario del aeropuerto Alfonso Bonilla Aragón para el periodo.</t>
  </si>
  <si>
    <t>Mantener la Operación  del Aeropuerto Alfonso Bonilla Aragón con posterioridad a la reversión</t>
  </si>
  <si>
    <t>Reversión y retoma del aeropuerto por Aerocivil</t>
  </si>
  <si>
    <t>1. Coordinar el proceso de reversión y entrega del Aeropuerto Alfonso Bonilla Aragón</t>
  </si>
  <si>
    <t>JEFE OFICINA DE COMERCIALIZACIÓN EN INVERSIÓN
 SECRETARIO (A) DE SISTEMAS OPERACIONALES - SSO
 SECRETARIO (A) GENERAL</t>
  </si>
  <si>
    <t>2. Coordinar y gestionar la retoma del Alfonso Bonilla Aragón</t>
  </si>
  <si>
    <t>DIRECTOR (A) DE SERVICIOS AEROPORTUARIOS - DSA 
SECRETARIO (A) DE SISTEMAS OPERACIONALES - SSO
SECRETARIO (A) GENERAL</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</si>
  <si>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</si>
  <si>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</si>
  <si>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</si>
  <si>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</si>
  <si>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JEFEOFICINA DE COMERCIALIZACIÓN E INVERSIÓN</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</si>
  <si>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</si>
  <si>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</si>
  <si>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</si>
  <si>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Aeropuertos troncales mejorados</t>
  </si>
  <si>
    <t xml:space="preserve">1. Realizar seguimiento a intervenciones en infraestructura en proyectos en ejecución (14 Aeropuertos) </t>
  </si>
  <si>
    <t>DIRECTOR (A) DE INFRAESTRUCTURA AEROPORTUARIA
DIRECTOR (A) DE TELECOMUNICACIONES - DITEL</t>
  </si>
  <si>
    <t>2. Gestionar  pre-contractual de proyectos estructurados</t>
  </si>
  <si>
    <t>DIRECTOR (A) DE INFRAESTRUCTURA AEROPORTUARIA
DIRECTOR (A) DE TELECOMUNICACIONES - DITEL 
COORDINADOR (A) GRUPO GESTIÓN DE PROYECTOS AERONAUTICOS</t>
  </si>
  <si>
    <t>3. Actualización de planes Maestros de los Aeropuertos (Santa Marta, Bucaramanga, Cucuta, Valledupar, Riohacha, Barrancabermeja Yopal Leticia, Pasto e Ipiales) PM</t>
  </si>
  <si>
    <t>COORDINACIÓN (A) GRUPO PLANIFICACIÓN AEROPORTUARIA
COORDINACIÓN (A) GRUPO GESTIÓN DE PROYECTOS AERONAUTICOS</t>
  </si>
  <si>
    <t>4. Estructuración para la Actualización de planes Maestros de los Aeropuertos (Yopal 50%) PM</t>
  </si>
  <si>
    <t>COORDINADOR (A) GRUPO PLANIFICACIÓN AEROPORTUARIA 
COORDINADOR (A) GRUPO GESTIÓN DE PROYECTOS AERONAUTICOS</t>
  </si>
  <si>
    <t>5. Avanzar con la adquisición predial de los aeropuertos troncales de Yopal, Bucaramanga y Cali</t>
  </si>
  <si>
    <t>6. Establecer indicadores de eficiencia para mejoramiento de la infraestructura</t>
  </si>
  <si>
    <t>DIRECTOR (A) DE INFRAESTRUCTURA AEROPORTUARIA</t>
  </si>
  <si>
    <t>7. Establecer Plan Piloto del modelo de operación aeroportuaria a traves del memorando de entendimiento AEROCIVIL - ACI  para el Aeropuerto de San Andrés y Providencia</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</si>
  <si>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</si>
  <si>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</si>
  <si>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</si>
  <si>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y Cartagena)</t>
  </si>
  <si>
    <t>JEFE OFICINA DE COMERCIALIZACIÓN EN INVERSION</t>
  </si>
  <si>
    <t>2. Celebrar Mesas estrategicas con la ANI para los aeropuertos de Cartagena - San Andres y Providencia.</t>
  </si>
  <si>
    <t>Mantener la Operación  del Aeropuerto Rafael Nuñez Cartagena con posterioridad a la reversión.</t>
  </si>
  <si>
    <t>1. Coordinar el proceso de reversión y entrega del Aeropuerto Rafael Nuñez</t>
  </si>
  <si>
    <t>JEFE OFICINA DE COMERCIALIZACIÓN EN INVERSIÓN
 SECRETARIO (A) DE SISTEMAS OPERACIONALES - SSO
SECRETARIO (A) GENERAL</t>
  </si>
  <si>
    <t>2. Coordinar y gestionar la retoma del Aeropuerto Rafael Nuñez</t>
  </si>
  <si>
    <t>DIRECTOR (A) DE SERVICIOS AEROPORTUARIOS - DSA 
SECRETARIO (A) DE SISTEMAS OPERACIONALES - SSO
 SECRETARIO (A) GENERAL</t>
  </si>
  <si>
    <t xml:space="preserve">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
</t>
  </si>
  <si>
    <t>Ejecutar el 100% de actividades programadas para el periodo del plan de acción del Plan Estratégico Ambiental</t>
  </si>
  <si>
    <t>Actualizar el RAC 216  y la Politica Ambiental</t>
  </si>
  <si>
    <t>Resoluciones de adopcion expedidas</t>
  </si>
  <si>
    <t>Resoluciones de adopcion éxpedidas / Resoluciones de adopcion proyectadas</t>
  </si>
  <si>
    <t>1.  Elaboracion documentos preliminares del RAC 216 y Politica Ambiental</t>
  </si>
  <si>
    <t>2.  Revision y aprobacion por parte de Normas Aeronauticas y/o Oficina Asesora Juridica</t>
  </si>
  <si>
    <t xml:space="preserve">JEFE OFICINA ASESORA JURÍDICA 
 COORDINADOR (A) GRUPO NORMAS AERONÁUTICAS </t>
  </si>
  <si>
    <t xml:space="preserve">3. Socialización Comité Direcrivo y Comunidad Aeronautica </t>
  </si>
  <si>
    <t xml:space="preserve">4. Expedición Resoluciones </t>
  </si>
  <si>
    <t>Continuar con la fase de diseño y referencia  para establecer el nivel de emisiones de CO2 (2019-2020) y formalizar ante la OACI  el  Plan de Reduccion de Emisiones de CO2 y su implementacion en el marco de CORSIA</t>
  </si>
  <si>
    <t xml:space="preserve">Avanzar en un 30% en la implementación del CORSIA y Plan de Reducción de emisiones de CO2 </t>
  </si>
  <si>
    <t>Numero de actividades ejecutadas/Numero de actividades programadas para el periodo</t>
  </si>
  <si>
    <t>1. Realizar reuniones de seguimiento con las aerolineas de los  reportes de emisiones de 2020</t>
  </si>
  <si>
    <t>2.  Presentacion y definicion de la herramienta para el registro y notificación de emisiones.</t>
  </si>
  <si>
    <t>3.  Revision, ajuste y socializacion de  documento definitivo de Plan de reduccion de emisiones de CO2</t>
  </si>
  <si>
    <t>4.  Presentación Plan ante la OACI Plan Reduccion de CO2</t>
  </si>
  <si>
    <t>5. Diagnostico del programa economico ambiental para el uso de bonos de carbono</t>
  </si>
  <si>
    <t>DIRECTOR (A) DE SERVICIOS AEROPORTUARIOS - DSA 
JEFE OFICINA DE TRANSPORTE AÉREO - OTA</t>
  </si>
  <si>
    <t>6. Realización de 3 mesas tecnicas con autoridades para el programa de bonos de carbono</t>
  </si>
  <si>
    <t>Caracterizacion  y formulacion del  Plan de Gestrion Social para  5 Aeropuertos a cargo de la Aerocivil</t>
  </si>
  <si>
    <t>Aeropuertos con caracterizacion social y formaulaciónde plan de gestion social</t>
  </si>
  <si>
    <t>Aeropuertos con caracterizacion social y Plan de Gestion Social realizados/Aeropuertos con caracterizacion y Plan de Gestion Social Programada</t>
  </si>
  <si>
    <t>1. Gestión precontractual y contractual (estructuración de la caracterización)</t>
  </si>
  <si>
    <t>DIRECTOR (A) DE SERVICIOS AEROPORTUARIOS - DSA
COORDINADOR (A) GRUPO GESTIÓN DE PROYECTOS AERONAUTICOS</t>
  </si>
  <si>
    <t>2.Caracterizacion social y formulación del plan de Gestión social para 5 aeropuertos</t>
  </si>
  <si>
    <t>Aplicacion de la metodologia para el calculo del riesgode desastres con enfoque de multiamenaza en 5 aeropuertos de Colombia</t>
  </si>
  <si>
    <t>Aeropuertos con  Plan de Gestion de Riesgo de desastres</t>
  </si>
  <si>
    <t>Aeropuertos con Plan de Gestion de Riesgos de desastres /Aeropuertos con Plan de Gestion de Riesgos de desastres programados</t>
  </si>
  <si>
    <t>1.Gestión precontractual y contractual (estructuración de la carcaterización)</t>
  </si>
  <si>
    <t>DIRECTOR (A) DE SERVICIOS AEROPORTUARIOS - DSA 
COORDINADOR (A) GRUPO GESTIÓN DE PROYECTOS AERONAUTICOS</t>
  </si>
  <si>
    <t>2.Caracterizacion social y formulación del paln de Gestión de riesgos para 5 aeropuertos</t>
  </si>
  <si>
    <t>3. Implementación de la metodologia guía del Plan Piloto (Aeropuerto - Tumaco)</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</si>
  <si>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</si>
  <si>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</si>
  <si>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</si>
  <si>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t>
  </si>
  <si>
    <t>Total de actividades ejecutadas / Total de actividades para la evaluación programadas</t>
  </si>
  <si>
    <t>1. Ejecutar el 100% de las inversiones programada en 2020 en el aeropuerto de  Nuqui</t>
  </si>
  <si>
    <t>2. Ejecutar el 100% de las inversiones programada en 2020 en el aeropuerto de  Villavicencio</t>
  </si>
  <si>
    <t>3. Ejecutar el 100% de las inversiones programada en 2020 en el aeropuerto de Tolu</t>
  </si>
  <si>
    <t>4. Ejecutar el 100% de las inversiones programada en 2020 en el aeropuerto de  Mompox</t>
  </si>
  <si>
    <t>5. Ejecutar el 100% de las inversiones programada en 2020 en el aeropuerto de Pitalito</t>
  </si>
  <si>
    <t>6. Ejecutar el 100% de las inversiones programada en 2020 en el aeropuerto de Puerto Carreño</t>
  </si>
  <si>
    <t>7. Avanzar en la adquisición predial aeropuertos regionales de Tolu y Neiva</t>
  </si>
  <si>
    <t>8. Cumplir con la ejecuciòn de las intervención programadas en los proyectos de inversion Region</t>
  </si>
  <si>
    <t>SECRETARIO (A) DE SISTEMAS OPERACIONALES - SSO
 DIRECTOR (A) REGIONALES</t>
  </si>
  <si>
    <t>Ejecucion de la construccion de pista  (1,460 mts)  del aeropuerto del Café</t>
  </si>
  <si>
    <t xml:space="preserve">Adelantar las actuaciones ante los gestores , para que estos estructuren y avancen en el proceso para  el cierre financiero del proyecto de construccion de pista (1.460 mts ), para la contratacion dentro de los cronogramas establecidos. </t>
  </si>
  <si>
    <t>Avance de la gestion Aerocafe</t>
  </si>
  <si>
    <t>1. Adelantar la Contratación de un Patrimonio Autónomo</t>
  </si>
  <si>
    <t>DIRECTOR (A) INFRAESTRUCTURA AEROPORTUARIA - DIA
DIRECTOR (A) ADMNISTRATIVO
DIRECTOR (A) FINANCIERA</t>
  </si>
  <si>
    <t>2. Tramitar Vigencias Futuras de la Nación para aportar en el cierre financiero del proyecto de 1.460 mts de longitud de pista.</t>
  </si>
  <si>
    <t>SECRETARIO (A) DE SISTEMAS OPERACIONALES - SSO 
JEFE OFICINA ASESORA DE PLANEACIÓN - OAP</t>
  </si>
  <si>
    <t>3. Seguimiento al tràmite de vigencias futuras y aportes de la Región para el cierre financiero del proyecto de 1.460 mts de longitud de pista</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</si>
  <si>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</si>
  <si>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</si>
  <si>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Gestionar las fuentes de financiación con las entidades de orden nacional, para los proyectos priorizados del orden territorial</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</si>
  <si>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</si>
  <si>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</si>
  <si>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</si>
  <si>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Fortalecer la infraestructura de transporte aéreo a nivel territorial</t>
  </si>
  <si>
    <t>Infraestructura territorial fortalecida</t>
  </si>
  <si>
    <t>1. Seguimiento a la asistencia técnica a 6 aeródromos de entidades territoriales  dentro del marco del convenio</t>
  </si>
  <si>
    <t>2. Desarrollar la metodologia de priorizacion de la asistencia tecnica e intervencion de aerodromos conforme al art 103 del PND</t>
  </si>
  <si>
    <t xml:space="preserve">SECRETARIO (A) DE SISTEMAS OPERACIONALES - SSO
SECRETARIO (A) DE SEGURIDAD OPERACIONAL  Y DE LA AVIACIÓN CIVIL -       SSOAC  </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</si>
  <si>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</si>
  <si>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</si>
  <si>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Incorporar en los documentos de planificación aeroportuaria el desarrollo de infraestructuras logísticas especializada </t>
  </si>
  <si>
    <t xml:space="preserve">Integracion del concepto ILE a los aeropuertos </t>
  </si>
  <si>
    <t>1. Elaborar  documento guía para las Infraestructuras Logísticas especializadas</t>
  </si>
  <si>
    <t xml:space="preserve">COORDINADOR (A) GRUPO DE PLANIFICACIÓN AEROPORTUARIA </t>
  </si>
  <si>
    <t>2. Incoproral el concepto ILE en los planes Maestros en estructuracion, actualizacion y elaboracion VIG 2020</t>
  </si>
  <si>
    <t>3.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</si>
  <si>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</si>
  <si>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</si>
  <si>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</si>
  <si>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</si>
  <si>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 xml:space="preserve">Desarrollar un encuentro de la triada: Estado - Industria - Academia para discutir las necesidades de cualificación requeridas para el cumplimiento de la visión 2030 y generar recomendaciones en pro del fortalecimiento de la industria </t>
  </si>
  <si>
    <t xml:space="preserve">Encuentro triada Estado - industria - academia </t>
  </si>
  <si>
    <t xml:space="preserve">Un (1) encuentro triada Estado - industria - academia </t>
  </si>
  <si>
    <t xml:space="preserve">1. Definición de agenda y convocatoria del encuentro </t>
  </si>
  <si>
    <t>SECRETARIO DE SEGURIDAD OPERACIONAL Y DE LA AVIACIÓN CIVIL</t>
  </si>
  <si>
    <t xml:space="preserve">JEFE OFICINA ASESORA DE PLANEACIÓN - OAP
SECRETARIO (A) DE SEGURIDAD OPERACIONAL Y DE LA AVIACIÓN CIVIL - SSOAC
</t>
  </si>
  <si>
    <t>Jorge Cuenca - Héctor Pomar</t>
  </si>
  <si>
    <t>2. Desarrollo del encuentro</t>
  </si>
  <si>
    <t xml:space="preserve">3. Documento de conclusiones y recomendaciones </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</si>
  <si>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</si>
  <si>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</si>
  <si>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 xml:space="preserve">Participar en 2 equipos de certificación o recertificación multinacional de Organizaciones de Mantenimiento Aprobadas (OMA´s), coordinadas por el SRVSOP de acuerdo a las solicitudes presentadas por los usuarios y/o entes aeronáuticos
</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</si>
  <si>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</si>
  <si>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</si>
  <si>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sin avance con respecto al segundo trimestre</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</si>
  <si>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</si>
  <si>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</si>
  <si>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</si>
  <si>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</si>
  <si>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Certificación o actualización de las Organizaciones de Mantenimiento Aeronáutico Aprobadas (OMA´s)</t>
  </si>
  <si>
    <t>Número de Organizaciones de Mantenimiento Aeronáutico Aprobadas (OMA´s) certificadas o con certificado de funcionamiento actualizado.</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</si>
  <si>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</si>
  <si>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</si>
  <si>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</si>
  <si>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</si>
  <si>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</si>
  <si>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Documento dato técnico aprobado en la categoría Certificado Tipo Suplementario - STC</t>
  </si>
  <si>
    <t xml:space="preserve">
1 Documento dato técnico de  aprobaciones de certificado de tipo suplementario</t>
  </si>
  <si>
    <t xml:space="preserve">1. Revisar la viabilidad de la información técnica radicada por el usuario que realiza la aplicación </t>
  </si>
  <si>
    <t>2. Visita del grupo certificador a las instalaciones del solicitante</t>
  </si>
  <si>
    <t>3. Cumplimiento de las actividades de autoridad para la aprobación del certificación de tipo suplementario</t>
  </si>
  <si>
    <t xml:space="preserve">4. Expedición de la aprobación del certificado de tipo suplementario. </t>
  </si>
  <si>
    <t>Emitir mínimo una (1) aprobación de fabricación de componentes de aeronaves (PMA´s)  frente a la demanda.</t>
  </si>
  <si>
    <t xml:space="preserve">Documento  aprobación de fabricación de componentes de aeronaves (PMA´s)  </t>
  </si>
  <si>
    <t>Un (1) documento aprobación de fabricación de componentes de aeronaves (PMA´s)  frente a la demanda</t>
  </si>
  <si>
    <t>2. Visita del grupo de certificación a las instalaciones del solicitante</t>
  </si>
  <si>
    <t>3. Cumplimiento de las actividades de autoridad para la aprobación de fabricación de partes.</t>
  </si>
  <si>
    <t>4. Expedición del documento de aprobación para la fabricación de partes.</t>
  </si>
  <si>
    <t>Certificar el 100% de solicitudes presentadas con cumplimiento de requisitos, para el modelo de aeronaves en categoría ALS</t>
  </si>
  <si>
    <t>Certificar al menos un (1) modelos de aeronaves en categoría EXPERIMENTAL.</t>
  </si>
  <si>
    <t>Certificado de aeronavegabilidad en categoría Experimental</t>
  </si>
  <si>
    <t>1 modelo de aeronave en categoría EXPERIMENTAL con certificado de aeronavegabilidad</t>
  </si>
  <si>
    <t>3. Cumplimiento de las actividades de autoridad para la certificación de aeronaves en categoría Experimental</t>
  </si>
  <si>
    <t xml:space="preserve">4. Expedición del certificado de aeronavegabilidad. </t>
  </si>
  <si>
    <t xml:space="preserve">Lograr al 90% de la competencia del personal y poseer un 100% de estructura documental solida requerida por OACI para proyectar a la UAEAC como estado de diseño. </t>
  </si>
  <si>
    <t>Lograr la actualizacion al 80% de los procedimientos de Certificación, mediante la guia del inspector de CPA y  cumplir el 60% de la capacitación requerida por OACI, como Estado de Diseño.</t>
  </si>
  <si>
    <t>Cronograma desarrollo estructura documental para lograr un estado de diseño en la UAEAC
PIESO implantado por servidor público y área
Documento propuesta diagnóstico presentado al Director General que presente las necesidades y recursos de personal, de infraestuctura que se requieren para ser un estado de diseño a 2030</t>
  </si>
  <si>
    <t>Actividadees Planeadas / actividades ejecutadas*100% 
100% documento propuesta  al Director General</t>
  </si>
  <si>
    <t>96.3%</t>
  </si>
  <si>
    <t>1. Actualizar la revision existente de la Guía del Inspector CPA.</t>
  </si>
  <si>
    <t xml:space="preserve">2. Diseñar, elaborar y gestionar la aprobación de los formatos y listas de verificación, para soportar los procedimeintos ejecutados por el Grupo de Certificiación de Productos Aeronáuticos. </t>
  </si>
  <si>
    <t>3. Coordinar con el área de la Secretaría de Seguridad Operacional y de la Aviación Civil,  la ejecución de las necesidades de capacitación que se requieren para el grupo CPA,  de acuerdo al requerimiento OACI</t>
  </si>
  <si>
    <t>4. Ejecutar el cronograma de capacitación diseñado para el Grupo CPA.</t>
  </si>
  <si>
    <t>5. Presentar una propuesta al Director General que presente las necesidades y recursos de personal, de infraestuctura y demás recursos  que se requieren para posicionar a la entidad como estado de diseño</t>
  </si>
  <si>
    <t>N/A</t>
  </si>
  <si>
    <t>Estructurar al menos un (1) acuerdo de reconocimiento mutuo con un autoridad aeronáutica para la industria aeronáutica de piezas partes, componentes y mantenimiento.</t>
  </si>
  <si>
    <t>Acuerdo de reconcomiendo para la industria aeronáutica estructurado</t>
  </si>
  <si>
    <t xml:space="preserve">Un (1) acuerdo de reconocimiento para la industria aeronáutica estructurado </t>
  </si>
  <si>
    <t xml:space="preserve">1. Desarrollar la hoja de datos del certificado de aeronavegabilidad de las aeronaves VLA como insumo para el portafolio de servicios que desarrolla la industria aeronáutica y su actualización de ser necesario  </t>
  </si>
  <si>
    <t>SUBDIRECTOR (A) GENERAL
OFICINA ASESORA DE PLANEACIÓN</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</si>
  <si>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</si>
  <si>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</si>
  <si>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4. Socialización y/o mesa interna con las área y grupos impactados en la entidad por el acuerdo de reconocimiento</t>
  </si>
  <si>
    <t xml:space="preserve">5. Aprobación y visto bueno del documento de reconocimiento para la negociación </t>
  </si>
  <si>
    <t xml:space="preserve">Desarrollar una Hoja de Ruta que señale cada uno de los procesos necesarios para el desarrollo de la industria aeronáutica que le permita al sector abrir sus puertas globalmente. </t>
  </si>
  <si>
    <t>Implementar el 30% de la Hoja de Ruta de la industria aeronáutica</t>
  </si>
  <si>
    <t>Realizar consultoría para el desarrollo de la hoja de ruta para el fortalecimiento de la industria aeronáutica</t>
  </si>
  <si>
    <t xml:space="preserve">Hoja de Ruta para el desarrollo de la industria aeronáutica.  </t>
  </si>
  <si>
    <t>1. Actualización de la información precontractual</t>
  </si>
  <si>
    <t>2. Desarrollo proceso precontractual y contrato</t>
  </si>
  <si>
    <t>3. Desarrollo de la consultoría de conformidad con el cronograma definido</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</si>
  <si>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</si>
  <si>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</si>
  <si>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</si>
  <si>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Desarrollar el 100% el Plan Institucional de Capacitación - PIC y oferta  Académica orientada a la formación en  la gestión aeronáutica  integral  y fortalecimiento  institucional con mediacion virtual.</t>
  </si>
  <si>
    <t>Avance del PIC Y  Oferta Académica / Personal  Capacitado</t>
  </si>
  <si>
    <t>Actividades del Trimestre  realizadas /  Actividades del trimestre  programadas)*100</t>
  </si>
  <si>
    <t xml:space="preserve">1. Estructuración de los cronogramas de actividades académicas y Programas de formación </t>
  </si>
  <si>
    <t>CEA – SECRETARIA GENERAL – DIRECCIÓN TALENTO HUMANO</t>
  </si>
  <si>
    <t xml:space="preserve"> JEFE OFICINA AERONAUTICA - CENTRO DE ESTUDIOS AERONÁUTICOS (CEA) </t>
  </si>
  <si>
    <t>Luz Melba Castañeda Lizarazo</t>
  </si>
  <si>
    <t>2. Desarrollo de las actividades Académicas de Formación PIC - Oferta Académica</t>
  </si>
  <si>
    <t xml:space="preserve">Actividades Académicas y programas de formación  Desarrolladas / Actividades Académicas  y Programas de formación  programadas) * 100
</t>
  </si>
  <si>
    <t>3. Seguimiento y consolidación de Informe  de  resultados del PIC y Oferta Académica, Personal Capacitado de la Entidad y Sector.</t>
  </si>
  <si>
    <t xml:space="preserve">Personal Capacitado/ Personal Planificado a Capacitar)*100 </t>
  </si>
  <si>
    <t>Oferta academica  con mediacion Virtual</t>
  </si>
  <si>
    <t>Actividades  realizadas /  Actividades  programadas)*100</t>
  </si>
  <si>
    <t xml:space="preserve">4. Adquisición y/o ajuste de la plataforma virtual para el fortalecimiento de los procesos de capacitacion con mediacion en ambientes virtuales. </t>
  </si>
  <si>
    <t>Un modelo  tipo construido  para Fortalecer  la cobertura de Formacion de Talento  Humano  en las  Regionales  Aeronauticas del Pais, incluyendo  su  desarrollo  en ambientes virtuales</t>
  </si>
  <si>
    <t>modelo  tipo para Fortalecer  la cobertura de Formacion de Talento  Humano</t>
  </si>
  <si>
    <t>1.Identificacion y analisis de experiencias  nacionales e internacionales  de  modelos con  caracteristicas  y condiciones  similares  de aplicación.</t>
  </si>
  <si>
    <t>2.Analisis de viabilidad  Legal, Tecnica, Operacional y financiera  del  modelo  tipo para Fortalecer  la cobertura de Formacion de Talento  Humano  en las  Regionales  Aeronauticas del Pais,  incluyendo  su  desarrollo  en ambientes virtuales</t>
  </si>
  <si>
    <t>3.Documento de  viabilidad del  modelo  tipo para Fortalecer  la cobertura de Formacion de Talento  Humano  en las  Regionales  Aeronauticas del Pais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</si>
  <si>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</si>
  <si>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</si>
  <si>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9 productos de  investigación, desarrollados que  contribuyan  al  fortalecimiento de los procesos  de ciencia,  tecnologia e innovación en la  industria Aeronáutica  y al desarrollo del Talento Humano, incluyendo  el proyecto de  creación del  Centro de investigaciones  aeronautico </t>
  </si>
  <si>
    <t>productos de investigación desarrollados</t>
  </si>
  <si>
    <t>1.  Determinación de  las  oportunidades  para  el desarrollo de  procesos  de investigación  enmarcados en cualquiera de las lineas de investigacion institucionales   (seguridad operacional; seguridad de la avición civil; gestión de la aviación y protección del medio ambiente)</t>
  </si>
  <si>
    <t xml:space="preserve"> JEFE  OFICINA AERONAUTICA - CENTRO DE ESTUDIOS AERONÁUTICOS (CEA) </t>
  </si>
  <si>
    <t>2.. Elaboración y publicación  de   los  productos  de  investigación</t>
  </si>
  <si>
    <t>3. Realización del Tercer  Encuentro  de Investigación  del  Sector Aeronáutico</t>
  </si>
  <si>
    <t>4,  Presentacion del documento de proyecto de creacion del Centro de Investigaciones Aeronautico</t>
  </si>
  <si>
    <t>5.  Definición  y priorizacion de productos  de Investigacion realizados  que sean implementables</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</si>
  <si>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</si>
  <si>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</si>
  <si>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Construir un nuevo conjunto de material didactico normalizado para fortalecer la oferta academica del Programa de la Membresia Trainair Plus</t>
  </si>
  <si>
    <t>CMDN  Construido</t>
  </si>
  <si>
    <t>1. Definición de área de la tematica del CMDN</t>
  </si>
  <si>
    <t>2. Elaboración del CMDN</t>
  </si>
  <si>
    <t>3. Validación  del  CMDN  construido</t>
  </si>
  <si>
    <t>Fortalecer  la oferta  Academica del CEA, a través  del Desarrollo de  la Cátedra de Sostenibilidad Ambiental,   Cambio Climático del Sector y CORSIA, incorporando los elementos que directa o indirectamente influyan en el Sistema ambiental y en la infraestructura y operación aeroportuaria y aeronáutica.</t>
  </si>
  <si>
    <t>Plan  de  Estudios  construido</t>
  </si>
  <si>
    <t xml:space="preserve">1.Construcción  y Diseño Curricular de Plan de Estudios. Nivel Básico </t>
  </si>
  <si>
    <t>JEFE DE OFICINA AERONAUTICA - CENTRO DE ESTUDIOS AERONÁUTICOS (CEA) 
DIRECTOR (A) DE SERVICIOS AEROPORTUARIOS
COORDINADOR (A) GRUPO DE GESTION AMBIENTAL Y CONTROL FAUNA</t>
  </si>
  <si>
    <t>2.Aprobación instancias  cuerpos  colegiados   del  Plan de Estudios. Nivel Básico</t>
  </si>
  <si>
    <t>3.Incorporación dentro de  la  oferta  Academica e impartición de la  Cátedra de Sostenibilidad Nivel Básico</t>
  </si>
  <si>
    <t>4.Construccion  y Diseño Curricular de Plan de Estudios. Nivel Avanzado.</t>
  </si>
  <si>
    <t>Estructurar e implementar  un Programa de Proyección social,  que beneficie las comunidades localizadas en las áreas de influencia aeroportuarias</t>
  </si>
  <si>
    <t xml:space="preserve">Programa de  Intervencio  de Proyeccion Social </t>
  </si>
  <si>
    <t xml:space="preserve">1.Identificacion  de  las necesidades y grupo  objetivo  en las  comunidades aledañas  al  Aeropuerto  EL DORADO </t>
  </si>
  <si>
    <t>2.Construcción  el  documento Programa  de Proyeccion  Social   enfocado a las  comunidades Nivel Nacional</t>
  </si>
  <si>
    <t>3.Definicion  de la oferta Academica y actividades de  intervención con las comunidades  en un Aeropuerto.</t>
  </si>
  <si>
    <t>4.Seguimiento y medición de impacto de las  actividades realizadas</t>
  </si>
  <si>
    <t>Implementar  el Proceso  de fortalecimiento de las  Unidades de  Instruccion ATS</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</si>
  <si>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</si>
  <si>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</si>
  <si>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</si>
  <si>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</si>
  <si>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</si>
  <si>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</si>
  <si>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</si>
  <si>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</si>
  <si>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Catálogo de Cuaificaciones para el Sector de  Aviación Civil</t>
  </si>
  <si>
    <t>Mesas  de  concertación con el Ministerio de Educación Nacional -MEN-, Mesa Sectorial y el SENA</t>
  </si>
  <si>
    <r>
      <rPr>
        <b/>
        <sz val="14"/>
        <color theme="1"/>
        <rFont val="Arial Narrow"/>
        <family val="2"/>
      </rPr>
      <t xml:space="preserve">1. Caracterización del Sector Aeronáutico: </t>
    </r>
    <r>
      <rPr>
        <sz val="14"/>
        <color theme="1"/>
        <rFont val="Arial Narrow"/>
        <family val="2"/>
      </rPr>
      <t xml:space="preserve">
-Plan de Trabajo para el proyecto de construcción del Catálogo de Cualifiaciones para el Sector de Aviación Civil
-Análisis sobre características socioeconómicas, tecnológicas, ocupacionales, tendencias, normastivas y regulación
-Cadena de valor
</t>
    </r>
  </si>
  <si>
    <r>
      <t>2.</t>
    </r>
    <r>
      <rPr>
        <b/>
        <sz val="14"/>
        <color theme="1"/>
        <rFont val="Arial Narrow"/>
        <family val="2"/>
      </rPr>
      <t xml:space="preserve"> Identificación de brechas de capital humano:</t>
    </r>
    <r>
      <rPr>
        <sz val="14"/>
        <color theme="1"/>
        <rFont val="Arial Narrow"/>
        <family val="2"/>
      </rPr>
      <t xml:space="preserve">
-Análisis del mercado laboral, análisis de la oferta educativa, prospectiva laboral e indicadores de brechas de capital humano
-Prospectiva laboral e indicadores de brechas de capital humano</t>
    </r>
  </si>
  <si>
    <r>
      <rPr>
        <b/>
        <sz val="14"/>
        <color theme="1"/>
        <rFont val="Arial Narrow"/>
        <family val="2"/>
      </rPr>
      <t>3. Delimitación de áreas ocupacionales y funcionales</t>
    </r>
    <r>
      <rPr>
        <sz val="14"/>
        <color theme="1"/>
        <rFont val="Arial Narrow"/>
        <family val="2"/>
      </rPr>
      <t>:
-Análisis de actividades económicas respecto a los procesos y subprocesos de la cadena de valor.
-Ubicación del espectro ocupacional respecto del nivel de toma de decisiones.
-Análisis funcional</t>
    </r>
  </si>
  <si>
    <t>4. Seguimiento  y  Medición  las fases de construcción del Catálogo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</si>
  <si>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</si>
  <si>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</si>
  <si>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Diseño de Plan de posicionamiento Nacional e Internacional de la Oferta de Servicios  Educativos  para  apoyar  Suscripcion de  Convenios Internacionales que incluya  Módulos de  Cooperacion Academica </t>
  </si>
  <si>
    <t>Plan de Posicionamiento CEA</t>
  </si>
  <si>
    <t>1.Estructuración del portafolio de servicios de la oferta académica del CEA y del plan de Marketing para su socialización ( Publicidad, Relaciones Publicas,Marketing on line, ventas  personales, folletos y plegables, presentaciones portafolio dirigido a interesados, entre otros)</t>
  </si>
  <si>
    <t>2. Desarrollo del  Plan de divulgación del Portafolio y la estrategia de Marketing para  captación  de clientes (estudiantes actuales, estudiantes potenciales , padres de familia y comunidad  empresarial)</t>
  </si>
  <si>
    <t>DIRECTOR (A) ADMINISTRATIVA - CEA 
SECRETARIO (A) GENERAL
DIRECTOR (A) TALENTO HUMANO</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</si>
  <si>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</si>
  <si>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</si>
  <si>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</si>
  <si>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Validar al 100% las estructuras de datos que permitan definir perfiles de riesgo (reactivo, accidentes e incidentes graves)</t>
  </si>
  <si>
    <t>Bases de datos validadas</t>
  </si>
  <si>
    <t>2 Bses de datos validadas</t>
  </si>
  <si>
    <t>1. Validar al 100% las estructuras de datos que permitan definir perfiles de riesgo (reactivo, accidentes)</t>
  </si>
  <si>
    <t>SECRETARIO SEGURIDAD OPERACIONAL Y DE LA AVIACIÓN CIVIL Y SECRETARIO SISTEMAS OPERACIONALES</t>
  </si>
  <si>
    <t xml:space="preserve">SECRETARIO (A) DE SEGURIDAD OPERACIONAL Y DE LA AVIACIÓN CIVIL - SSOAC </t>
  </si>
  <si>
    <t>Andrés Cifuentes – Héctor Pomar</t>
  </si>
  <si>
    <t>2.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</si>
  <si>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</si>
  <si>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</si>
  <si>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</si>
  <si>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</si>
  <si>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</si>
  <si>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 xml:space="preserve">Documentar al 60%  la estructura de la vigilancia basada en riesgos para la Secretaría de Seguridad Operacional y de la Aviación Civil  Operacional y de la Aviación Civil </t>
  </si>
  <si>
    <t>Documento Estructura de la vigilancia basada en riesgos</t>
  </si>
  <si>
    <t>1 Documento estructura de la vigilancia basada en riesgos documentada en textos aplicables a cada uno de los grupos que realiza vigilancia en la SSOAC</t>
  </si>
  <si>
    <t>1. Entrenamiento en vigilancia basada en riesgos, ISO 31000 gestión de riesgos o similares para los encargados de estructurar y gestionar la vigilancia en la SSOAC</t>
  </si>
  <si>
    <t>2. Identificación de las fuentes de datos (documentado por cada grupo de vigilancia).</t>
  </si>
  <si>
    <t xml:space="preserve">3. Definición de la relación de los datos y los planes de vigilancia </t>
  </si>
  <si>
    <t>4. Documentación de la estructura de la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</si>
  <si>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</si>
  <si>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Cumplir con la ejecución del 100% de los planes de acción correctivos, planteados en las Auditorías de la OACI</t>
  </si>
  <si>
    <t>Lograr la implementación Efectiva (EI)  del 80% de los Planes de acción correctivos de la Auditoría de  USOAP realizada en 2017, en lo que compete a la SSOAC y lograr la implementación Efectiva del 10% de corrección de los hallazgos de la Auditoría de  USOAP realizada en 2020, en lo que compete a la SSOAC.</t>
  </si>
  <si>
    <t xml:space="preserve"> Planes de Acción Correctivos  implementados </t>
  </si>
  <si>
    <t>85 % cumplimiento cronograma Actividades cumplidas de acuerdo al Cronograma GANTT</t>
  </si>
  <si>
    <t>1.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</si>
  <si>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</si>
  <si>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</si>
  <si>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</si>
  <si>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SVRSOP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</si>
  <si>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</si>
  <si>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</si>
  <si>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</si>
  <si>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</si>
  <si>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</si>
  <si>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</si>
  <si>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</si>
  <si>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Alcanzar un Programa Estatal de Gestión de la Autoridad en Seguridad Operacional (PEGASO) 25% Sostenible (planificado).</t>
  </si>
  <si>
    <t>Cronograma implementación PEGASO (por fases)</t>
  </si>
  <si>
    <t># actividades por fase gestionadas / # actividades por fase progrmadas</t>
  </si>
  <si>
    <t>1. Gestionar actividades pendientes del Gap analysis, pendientes de 2019</t>
  </si>
  <si>
    <t>2. Producir el Plan Colombiano de Seguridad Operacional (PCSO)</t>
  </si>
  <si>
    <t>3. Emitir el Plan Colombiano de Seguridad Operacional</t>
  </si>
  <si>
    <t>4. Compilar y coordinar con las emás responsables de actividades del SSP, las actividades de las que ellos son responsables</t>
  </si>
  <si>
    <t>5. Producir anexo(s) al PCSO que contemplen actividades de "gap analysis"</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</si>
  <si>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</si>
  <si>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</si>
  <si>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Implementar el 20% de la hoja de ruta del Plan Global de Seguridad de la Aviación Civil de Colombia -GASEP en lo que corresponde a las tareas propias del Estado.</t>
  </si>
  <si>
    <t xml:space="preserve">Plan Global de Seguridad de la Aviación Civil de Colombia  (Hoja de Ruta) </t>
  </si>
  <si>
    <t>75 % cumplimiento cronograma</t>
  </si>
  <si>
    <t>1. Definir las actividades orientadas al cumplimiento de cada "TAREA ESPECIFICA" definida en la "Hoja de Ruta" del GASeP de competencia de la entidad.</t>
  </si>
  <si>
    <t>2. Establecer una herramienta de seguimiento y cumpliiento respecto a las actividades planteadas en la hoja de ruta de competencia de la entidad.</t>
  </si>
  <si>
    <t>3. Implementar las actividades planteadas en la hoja de ruta de competencia de la entidad.</t>
  </si>
  <si>
    <t>4. Seguimiento al cumplimiento de las actividades planteadas en la hoja de ruta de competencia de la entidad.</t>
  </si>
  <si>
    <t>Fortalecer el Sistema de Gestión de la Seguridad de la Aviación Civil (SeMS).</t>
  </si>
  <si>
    <t>Implementar el 60% del modelo para la recopilación y análisis de datos en materia de la seguridad de la Aviación Civil.</t>
  </si>
  <si>
    <t xml:space="preserve">80% Recopilación de datos de seguridad de la aviación civil de aeropuertos internacionales descritos en el RAC 14. </t>
  </si>
  <si>
    <t xml:space="preserve"> Modelo para la recopilación y análisis de datos en materia de la seguridad de la Aviación Civil.  </t>
  </si>
  <si>
    <t>60 % estructuración del modelo de recopliación y análisis de datos</t>
  </si>
  <si>
    <t>1. Actualizar el Formato ROE, con ocasión de las mejoras definidas con los resultados de las pruebas de escritorio.</t>
  </si>
  <si>
    <t>2. Documentar en el SGC el Manual de Operación del Formato de Reporte Obligatorio de Eventos (ROE).</t>
  </si>
  <si>
    <t>3. Divulgación del modelo para la recopilación y análisis de datos con aeropuertos con operación comercial regular - internacionales.</t>
  </si>
  <si>
    <t>4. Recopilación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</si>
  <si>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</si>
  <si>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</si>
  <si>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4 herramientas de compilacion de datos de obligatorio reporte
Generar, junto con Dir. Informática, proceso pecontractual para Gobierno, depuración y calidad de datos en lo que compete a Autoridad</t>
  </si>
  <si>
    <t>Herramientas de compilacion de datos de obligatorio reporte</t>
  </si>
  <si>
    <t>4 herramientas de compilacion de datos de obligatorio reporte</t>
  </si>
  <si>
    <t>1. Desarrollar e implementar formulario reportes MOR (Mandatory Occurrence Report) - (RAC 219), BIRD (Eventos con aves y fauna - RAC14), Malfunction (RAC 4), Mercancías peligrosas (MMPP) (RAC 175), en línea</t>
  </si>
  <si>
    <t>2. Divulgar formularios emitidos</t>
  </si>
  <si>
    <t>3. Coleccionar data recibida de reportes obligatorios (MOR, BIRD, MMPP, Malfunction), en bases de datos Oracle</t>
  </si>
  <si>
    <t>4. Generar tablero de mando (dashboard) básico para Autoridad</t>
  </si>
  <si>
    <t>5. Generar tablero de mando (dashboard) básico para apoyar el SMS de la SSO</t>
  </si>
  <si>
    <t>6. Generar propuesta de Proyecto para Gobierno, depuración y calidad de datos en lo que compete a Autoridad</t>
  </si>
  <si>
    <t>Actualizar y fortalecer el registro aeronáutico en cumplimiento de los anexos de la OACI.</t>
  </si>
  <si>
    <t>Depurar y actualizar en el 100% el registro de aeródromos, helipuertos y matrículas de aeronaves</t>
  </si>
  <si>
    <t>Depurar y actualizar en el 100% el registro de aeródromos y helipuertos civiles</t>
  </si>
  <si>
    <t>Listado de aeródromos y helipuertos civiles vigentes en el país</t>
  </si>
  <si>
    <t>Número de registros Verificados / Total del registro registro de aeródromos y helipuertos civiles</t>
  </si>
  <si>
    <t>1. Auditoría al registro de aeródromos, helipuertos y matrículas</t>
  </si>
  <si>
    <t>JEFE OFICINA DE REGISTRO AERONÁUTICO 
SECRETARIO (A) DE SEGURIDAD OPERACIONAL Y DE LA AVIACIÓN CIVIL - SSOAC</t>
  </si>
  <si>
    <t>2. Verificación de la validez del Registro</t>
  </si>
  <si>
    <t>2. Depuración del registro</t>
  </si>
  <si>
    <t>Actualizar y fortalecer la reglamentación para la vigilancia de la Seguridad Operacional y de la Aviación Civil.</t>
  </si>
  <si>
    <t>Realizar monitoreo y seguimiento a la aplicación del 100% de las normas propuestas por la SSOAC.</t>
  </si>
  <si>
    <t>Proponer 10 proyectos de actualización, modificación y/o armonización de los Reglamentos Aeronáuticos de Colombia</t>
  </si>
  <si>
    <t xml:space="preserve">Propuestas de Actualización de reglamentos aeronáuticos  </t>
  </si>
  <si>
    <t xml:space="preserve">Número de propuestas de actualización de Reglamentos Aeronáuticos de Colombia enviados a Normas Aeronáuticas. </t>
  </si>
  <si>
    <t>1. Revisión y actualización de la reglamentación al interior de cada área.</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</si>
  <si>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</si>
  <si>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</si>
  <si>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</si>
  <si>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</si>
  <si>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Evaluar 100 matrículas de aeronaves a fin de determinar si hay lugar a adelantar la cancelación de las mismas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</si>
  <si>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</si>
  <si>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</si>
  <si>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</si>
  <si>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</si>
  <si>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</si>
  <si>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</si>
  <si>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</si>
  <si>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</si>
  <si>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la Gestión de Riesgos del SMS de la SSO como Proveedor de servicios a la aviación dando
gestión a los reportes MOR.</t>
  </si>
  <si>
    <t xml:space="preserve">Manual del Sistema de Gestión de Seguridad Operacional de la Secretaria de Sistemas Operacionales Versión 2. </t>
  </si>
  <si>
    <t>(Actividades cumplidas / Actividades programadas)*100</t>
  </si>
  <si>
    <t xml:space="preserve"> 01. Implementación de procedimientos para la Gestión de Riesgos del SMS.</t>
  </si>
  <si>
    <t>SECRETARIO (A) DE SISTEMAS OPERACIONALES
COORDINADOR (A) GRUPO DE GESTIÓN DE SEGURIDAD OPERACIONAL Y ASEGURAMIENTO DE LA CALIDAD - SMS QA</t>
  </si>
  <si>
    <t>02. Estructuración del programa de instrucción para el SMS.</t>
  </si>
  <si>
    <t>03. Estructuración de procedimientos de comunicación para el SMS.</t>
  </si>
  <si>
    <t xml:space="preserve">04. Actualización del Manual de Seguridad Operacional Versión 2. </t>
  </si>
  <si>
    <t>Elaborar base de datos para control, análisis y administración del Sistema de información</t>
  </si>
  <si>
    <t>Base de datos para control, análisis y administración del Sistema de información, instalada y funcionando en el 100%</t>
  </si>
  <si>
    <t>Alimentación y administración de base de datos para control, análisis y aseguramiento de la Seguridad Operacional.+</t>
  </si>
  <si>
    <t>Base de Datos Actualizada.</t>
  </si>
  <si>
    <t>01. Recopilar base de datos de la Gestión de Riesgos del SMS.</t>
  </si>
  <si>
    <t>02. Definir indicadores SPI de acuerdo a base de datos obtenida obtenida mediante la Gestión de Riesgos del SMS.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</si>
  <si>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</si>
  <si>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</si>
  <si>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</si>
  <si>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</si>
  <si>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Socializar el reporte MOR y promover la Gestión de Riesgos del SMS en las Direcciones Regionales, Administradores Aeroportuarios y personal operativo de los aeropuertos.
</t>
  </si>
  <si>
    <t>100% cumplimiento de las actividades según etapa de implementación.</t>
  </si>
  <si>
    <t>01. Promoción de los métodos reactivos y preventivos de identificación de peligros de seguridad operacional.</t>
  </si>
  <si>
    <t>02. Promoción del procedimiento de evaluación y mitigación de riesgos de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</si>
  <si>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</si>
  <si>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</si>
  <si>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</si>
  <si>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Realizar la aplicación del 60% del Sistema de Seguridad Operacional SMS-QA para aeropuertos internacionales.</t>
  </si>
  <si>
    <t>SMS Elaborado y Actualizado.</t>
  </si>
  <si>
    <t xml:space="preserve"> 01. Aplicación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</si>
  <si>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</si>
  <si>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</si>
  <si>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2.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</si>
  <si>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</si>
  <si>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</si>
  <si>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 xml:space="preserve">Armonizar e integrar al 60% los estándares y reglamentación del SMS al Sistema Integrado de Gestión de Calidad de la Entidad. </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</si>
  <si>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</si>
  <si>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</si>
  <si>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</si>
  <si>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</si>
  <si>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</si>
  <si>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Gestionar ante SSOAC y enviar a las organizaciones y dependencias a cargo de su cumplimiento, el 100% de las recomendaciones de investigaciones de accidentes aprobadas en los 4 Consejos del año 2018, y hasta el III Consejo de 2019.</t>
  </si>
  <si>
    <t>Porcentaje de recomendaciones gestionadas</t>
  </si>
  <si>
    <t>No. Recomendaciones gestionadas x 100/
No. Recomendaciones totales</t>
  </si>
  <si>
    <t>1. Remitir el 100% de las recomendaciones de los Informes Finales de Accidentes e Incidentes Graves aprobados en el IV Consejo de 2019, a las entidades encargadas de su cumplimiento.</t>
  </si>
  <si>
    <t>2. Remitir el 100% de las recomendaciones de los Informes Finales de Accidentes e Incidentes Graves aprobados en el I Consejo de 2020, a las entidades encargadas de su cumplimiento.</t>
  </si>
  <si>
    <t>3. Remitir el 100% de las recomendaciones de los Informes Finales de Accidentes e Incidentes Graves aprobados en el II Consejo de 2020, a las entidades encargadas de su cumplimiento.</t>
  </si>
  <si>
    <t>4. Remitir el 100% de las recomendaciones de los Informes Finales de Accidentes e Incidentes Graves aprobados en el III Consejo de 2020, a las entidades encargadas de su cumplimiento.</t>
  </si>
  <si>
    <t>Finalizar el 100% de las investigaciones de accidentes e incidentes graves (eventos), ocurridos en el año 2019.</t>
  </si>
  <si>
    <t>Porcentaje de Informes Finales de investigaciones de eventos 2019 presentados al Consejo de Seguridad</t>
  </si>
  <si>
    <r>
      <rPr>
        <u/>
        <sz val="14"/>
        <color theme="1"/>
        <rFont val="Arial Narrow"/>
        <family val="2"/>
      </rPr>
      <t>Número de investigaciones eventos 2019 terminadas x 100 /</t>
    </r>
    <r>
      <rPr>
        <sz val="14"/>
        <color theme="1"/>
        <rFont val="Arial Narrow"/>
        <family val="2"/>
      </rPr>
      <t xml:space="preserve"> Número de eventos ocurridos.</t>
    </r>
  </si>
  <si>
    <t>1. Presentar cinco (5) Informes Finales 2019 al I Consejo de Seguridad Aeronáutico 2020.</t>
  </si>
  <si>
    <t>2. Presentar seis (6) Informes Finales 2019 al II Consejo de Seguridad Aeronáutico 2020.</t>
  </si>
  <si>
    <t>3. Presentar seis (6) Informes Finales 2019 al III Consejo de Seguridad Aeronáutico 2020.</t>
  </si>
  <si>
    <t>4. Presentar cinco (5) Informes Finales 2019 al IV Consejo de Seguridad Aeronáutico 2020.</t>
  </si>
  <si>
    <t>Finalizar el 20% de las investigaciones de accidentes e incidentes graves (eventos), ocurridos en el año 2020.</t>
  </si>
  <si>
    <t>Porcentaje de Informes Finales de investigaciones del 20% de eventos 2020 presentados al Consejo de Seguridad</t>
  </si>
  <si>
    <r>
      <rPr>
        <u/>
        <sz val="14"/>
        <color theme="1"/>
        <rFont val="Arial Narrow"/>
        <family val="2"/>
      </rPr>
      <t>Número de investigaciones del 20% de eventos 2020 terminadas x 100</t>
    </r>
    <r>
      <rPr>
        <sz val="14"/>
        <color theme="1"/>
        <rFont val="Arial Narrow"/>
        <family val="2"/>
      </rPr>
      <t xml:space="preserve"> / 20% eventos ocurridos en el año 2020.</t>
    </r>
  </si>
  <si>
    <t>1. Presentar tres (3) Informes Finales 2020 al III Consejo de Seguridad Aeronáutico 2020.</t>
  </si>
  <si>
    <t>2. Presentar tres (3) Informes Finales 2020 al IV Consejo de Seguridad Aeronáutico 2020.</t>
  </si>
  <si>
    <t>Implementar el Plan de Acción de Emergencia de Aerocivil.</t>
  </si>
  <si>
    <t>Plan de Acción de Emergencia de Aerocivil implementado.</t>
  </si>
  <si>
    <t>Registro de PAE implementado</t>
  </si>
  <si>
    <t>1. Aplicar modificaciones, correcciones recibidas de las dependencias comprometidas en el Plan.</t>
  </si>
  <si>
    <t xml:space="preserve">2. Proponer nuevo borrador, corregido, a las dependencias </t>
  </si>
  <si>
    <t>3. Obtener aprobación, firma y publicación del Plan.</t>
  </si>
  <si>
    <t>4. Difundir el Plan.</t>
  </si>
  <si>
    <t xml:space="preserve">Elaborar y difundir Circular Informativa sobre Atención a Víctimas de Accidentes Aéreos y sus Familias. </t>
  </si>
  <si>
    <t>96A</t>
  </si>
  <si>
    <t>Circular sobre Atención a Víctimas de Accidentes Aéreos y sus Familias difundida.</t>
  </si>
  <si>
    <t>Registro de Circular difundida</t>
  </si>
  <si>
    <t>1. Aplicar modificaciones, correcciones recibidas de las dependencias comprometidas en la Circular.</t>
  </si>
  <si>
    <t>3. Obtener aprobación, firma y publicación de la Circular.</t>
  </si>
  <si>
    <t>4. Difundir la Circular.</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</si>
  <si>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</si>
  <si>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</si>
  <si>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de manera virtual , dirigidos a varios sectores de la operación aérea</t>
  </si>
  <si>
    <t>Porcentaje de actividades de promoción de seguridad operacional efectuadas</t>
  </si>
  <si>
    <t>Número de actividades realizadas x 100/
Número de actividades planeadas</t>
  </si>
  <si>
    <t>1. Efectuar una conferencia de Seguridad Operacional dirigido a la Aviación Privada y Aviación Deportiva.</t>
  </si>
  <si>
    <t>2. Efectuar un Seminario de Seguridad Operacional en N. Santander</t>
  </si>
  <si>
    <t>3. Efectuar una conferencia de Seguridad Operacional sobre lecciones aprendidas accidente Lamia.</t>
  </si>
  <si>
    <t>4. Efectuar dos conferencias de Seguridad Operacional dirigidas a la Aviación General.</t>
  </si>
  <si>
    <t>5. Efectuar dos Conferencias de Seguridad Operacional dirigidas a la Aviación Agrícola.</t>
  </si>
  <si>
    <t>6. Efectuar una conferencia de Seguridad Operacional dirigida a las Escuelas de Aviación.</t>
  </si>
  <si>
    <t>7. Efectuar un Seminario de Seguridad Operacional dirigida a la Aviación Comercial Regular y No Regular.</t>
  </si>
  <si>
    <t>8. Efectuar una conferencia de Seguridad Operacional dirigida a la Comunidad Aeronáutica en general.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</si>
  <si>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</si>
  <si>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</si>
  <si>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Obtener una evaluación del 90%, como mínimo en la autoevaluación de las preguntas de protocoo PQ de investigación de accidenes </t>
  </si>
  <si>
    <t>98A</t>
  </si>
  <si>
    <t xml:space="preserve">Porcentaje de implementación efectiva (EI) de elementos críticos (CE) de investigación de accidentes (AIG) </t>
  </si>
  <si>
    <t xml:space="preserve">Número de preguntas Protocolo satisfactorias x 100/
Número Total de preguntas Protocolo. </t>
  </si>
  <si>
    <t>1. Gestionar la aprobación de un Decreto sobre AIG.</t>
  </si>
  <si>
    <t>2. Firmar un Acuerdo de Entendimiento con las Autoridades Judiciales sobre roles en caso de accidente aéreo.</t>
  </si>
  <si>
    <t>3. Actualizar el RAC 114.</t>
  </si>
  <si>
    <t xml:space="preserve">4. Crear 10 procedimientos para completar los textos de orientación sobre Investigación de Accidentes . </t>
  </si>
  <si>
    <t>5. Organizar, reglamentar y capacitar sobre el uso del equipo del Investigador.</t>
  </si>
  <si>
    <t>6. Aprobar el Programa y el Plan de Capacitación AIG</t>
  </si>
  <si>
    <t>7. Actualizar los registros de accidentes e incidentes graves en el ECCAIRS.</t>
  </si>
  <si>
    <r>
      <t xml:space="preserve">Mediante:  </t>
    </r>
    <r>
      <rPr>
        <sz val="11"/>
        <color indexed="9"/>
        <rFont val="Arial Narrow"/>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</si>
  <si>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</si>
  <si>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</si>
  <si>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</si>
  <si>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Gestionar ante el Gobierno Nacional  la aprobación de un Estudio Técnico de Fortalecimiento Institucional </t>
  </si>
  <si>
    <t xml:space="preserve">Estudio Técnico de Fortalecimiento Institucional gestionado </t>
  </si>
  <si>
    <t>Un (1)  Estudio Técnico gestionado</t>
  </si>
  <si>
    <t>1. Presentación al Comité Directivo del  Estudio Técnico de Fortalecimiento Institucional</t>
  </si>
  <si>
    <t xml:space="preserve">SECRETARIO GENERAL </t>
  </si>
  <si>
    <t>DIRECTOR (A) DE TALENTO HUMANO</t>
  </si>
  <si>
    <t>Carlos Humberto Morales B – Narda Verónica Velandia Cely</t>
  </si>
  <si>
    <t>2. Presentación al Consejo Directivo de la Aerocivil del Estudio Técnico de Fortalecimiento Institucional</t>
  </si>
  <si>
    <t xml:space="preserve">3. Presentación al Ministerio de Transporte para solicitar viabilidad técnica sectorial del Estudio Técnico de Fortalecimiento Institucional </t>
  </si>
  <si>
    <t>4. Realización de mesas de trabajo con el Departamento Administrativo de la Función Pública -DAFP para la revisión del Estudio Técnico de Fortalecimiento Institucional, con el objetivo que sea emitido el concepto de viabilidad técnica</t>
  </si>
  <si>
    <t xml:space="preserve">5. Realización de mesas de trabajo con al Ministerio de Hacienda y Crédito Público con el propósito que sea emitida la viabilidad presupuestal del Fortalecimiento Institucional. </t>
  </si>
  <si>
    <t>6. Llevar a cabo reuniones técnicas con el Departamento Administrativo de la Presidencia de la República - DAPRE para revisar el enfoque estratégico, conceptual y de consistencia con el Plan de Austeridad en el Gasto, con el objetivo de emitir concepto favorable al Fortalecimiento Institucional.</t>
  </si>
  <si>
    <t>Establecer y desarrollar una estructura organizacional debidamente alineada al Plan Estratégico Aeronáutico 2030 a fin de cumplir con el objetivo principal.</t>
  </si>
  <si>
    <t xml:space="preserve">Adecuar la planta de personal  al nuevo modelo de operación de la Entidad, en el marco del proyecto de Fortalecimiento Institucional. </t>
  </si>
  <si>
    <t>Porcentaje (%) de avance en la provisión de la planta aprobada</t>
  </si>
  <si>
    <t>No. de empleos provistos / No. de empleos vacantes</t>
  </si>
  <si>
    <t>1, Proveer la planta autorizada en un 80% (215 cargos)</t>
  </si>
  <si>
    <t xml:space="preserve">Resolución de Manual de Funciones, Requisitos y Competencias Laborales </t>
  </si>
  <si>
    <t>No. de Resoluciones de  Manual de Funciones, Requisitos y Competencias Laborales</t>
  </si>
  <si>
    <t>2. Elaborar, aprobar e implimentar el Manual de Funciones, Requisitos y Competencias Laborales en el marco del Fortalecimiento Institucional.</t>
  </si>
  <si>
    <t xml:space="preserve">Resolución de Grupos Internos de Trabajo </t>
  </si>
  <si>
    <t xml:space="preserve">No. de Resoluciones de Grupos Internos de Trabajo  </t>
  </si>
  <si>
    <t xml:space="preserve">3. Elaborar, aprobar e implimentar la modificación de los Grupos Internos de Trabajo, en el marco del Fortalecimiento Institucional </t>
  </si>
  <si>
    <t xml:space="preserve">Definir y desarrollar una estrategia de gestión para el cambio y la transformación cultural de la Entidad </t>
  </si>
  <si>
    <t>Documento técnico de la estrategia de gestión para el cambio y la transformación cultural para la Entidad il</t>
  </si>
  <si>
    <t xml:space="preserve">Un (1)Documento técnico de la estrategia de gestión para el cambio y la transformación cultural para la Entidad </t>
  </si>
  <si>
    <t>1. Realizar la sensibilización de la estrategia de Gestión para el Cambio</t>
  </si>
  <si>
    <t>2. Determinar la priorización de intervención para el desarrollo de la estrategia de Gestión para el Cambio por proceso y por eje trasversal de Gestión.</t>
  </si>
  <si>
    <t>3. Diseñar el documento de metodologías diferenciadas por Grupo y Proceso.</t>
  </si>
  <si>
    <t>4. Estructurar el modelo de Relevo Generacional para la Aeronáutica Civil</t>
  </si>
  <si>
    <t>Diseñar, implementar y documentar el Sistema de Gestión del Conocimiento especializado, como proceso estratégico de la entidad.</t>
  </si>
  <si>
    <t>Implementar en el 100% el Sistema de Gestión del Conocimiento en la Aerocivil</t>
  </si>
  <si>
    <t>Definir el Sistema de Gestión del Conocimiento en la Aerocivil</t>
  </si>
  <si>
    <t>Sistema de  Gestión del Conocimiento en la Aerocivil</t>
  </si>
  <si>
    <t xml:space="preserve">Numero de actividades realizadas / Total Actividades programadas </t>
  </si>
  <si>
    <t>1. Presentar el documento de la política de Gestión del Conocimiento de la Aeronáutica Civil al Departamento Administrativo de la Función Pública - DAFP</t>
  </si>
  <si>
    <t>2. Definir metodología para la gestión del conocimiento en la cooperación Nacional e Internacional</t>
  </si>
  <si>
    <t xml:space="preserve">3. Definir la herramienta tecnológica para el Sistema de Gestión del Conocimiento </t>
  </si>
  <si>
    <t xml:space="preserve">4. Conformación del equipo institucional para el desarrollo del Sistema de Gestión del Conocimiento. </t>
  </si>
  <si>
    <r>
      <t xml:space="preserve">Mediante: </t>
    </r>
    <r>
      <rPr>
        <sz val="11"/>
        <color indexed="9"/>
        <rFont val="Arial Narrow"/>
        <family val="2"/>
      </rPr>
      <t>Plan Anticorrupción y de Atención al Ciudadano</t>
    </r>
  </si>
  <si>
    <t>Actualización de procesos del Sistema Integrado de Gestión</t>
  </si>
  <si>
    <t xml:space="preserve">Actualización del 100% de los procesos de apoyo del Sistema Integrado de Gestión </t>
  </si>
  <si>
    <t>Ejecutar las actividades  necesarias para de implementación de requisitos ISO 9001:2015 en el el proceso  de Gestión de las Compras y Contrataciones Públicas</t>
  </si>
  <si>
    <t>Cumplimiento del plan de actividades para de implementación de requisitos ISO 9001:2015.</t>
  </si>
  <si>
    <t>Actividades programadas /Actividades realizada</t>
  </si>
  <si>
    <t>1. Realizar plan de actividades a desarrollar frente al cumplimiento de requisitos ISO 9001:2015.</t>
  </si>
  <si>
    <t>DIRECTOR (A) ADMINISTRATIVO (A)</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</si>
  <si>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</si>
  <si>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</si>
  <si>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</si>
  <si>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</si>
  <si>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</si>
  <si>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</si>
  <si>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</si>
  <si>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</si>
  <si>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 xml:space="preserve">Diseñar e implementar  herramienta de seguimiento y medición de los Servicios Generales prestados en la Aeronáutica Civil </t>
  </si>
  <si>
    <t xml:space="preserve">Implementación de la Herramienta de seguimiento y medición </t>
  </si>
  <si>
    <t>100%  de las herramienta implementada y evaluada
 Un (1) documento propuesta presentad</t>
  </si>
  <si>
    <t>1. Realizar y definir la caracterización  de las  solicitudes de requerimientos internos en la vigencia 2019.</t>
  </si>
  <si>
    <t xml:space="preserve">2. Establecer planes de mejora frente al resultado de la caracterización de las solicitudes de requerimientos internos vigencia 2019.  </t>
  </si>
  <si>
    <t xml:space="preserve">3. Implementar planes de mejora formulados  frente al resultado de los requerimiento internos vigencia 2019.  </t>
  </si>
  <si>
    <t>4.Definir e implementar la herramienta de seguimiento de indicadores y medición de la evalución de cliente interno, con base en el resultado de la caracterización</t>
  </si>
  <si>
    <t>Propuesta de herramienta sistematizada</t>
  </si>
  <si>
    <t xml:space="preserve">5.Presentar propuesta de herramienta sistematizada para el registro y evaluación de la gestión  frente a los  Servicios Generales Prestados en la Aeronáutica civil </t>
  </si>
  <si>
    <t xml:space="preserve">Presentar propuesta de autoaseguro para los riesgos en la  Aeronáutica Civil </t>
  </si>
  <si>
    <t xml:space="preserve">Propuesta de autoseguro </t>
  </si>
  <si>
    <t>Un (1) documento propuesta presentado</t>
  </si>
  <si>
    <t>1.Realizar benchmarking en materia de autoaseguro.</t>
  </si>
  <si>
    <t>2. Realizar  y definir la viabilidad jurídica y financiera, del autoaseguro para la Aerocivil.</t>
  </si>
  <si>
    <t>3. Elaborar y presentar  propuesta de autoaseguro.</t>
  </si>
  <si>
    <t>Diseñar e implementar de plan de mejora para control de inventarios</t>
  </si>
  <si>
    <t>Implementación del Plan de mejora Control de Inventarios</t>
  </si>
  <si>
    <t>Actividades realizadas / Actividades programadas</t>
  </si>
  <si>
    <t>1. Realizar diagnósticos del  estado de los almacenes a nivel central y regional.</t>
  </si>
  <si>
    <t>2. Elaborar plan de mejora para control de inventarios en la Aerocivil.</t>
  </si>
  <si>
    <t>3.Implementar el plan de mejora de acuerdo a lo programado para la vigencia, frente al resultado de los diagnósticos realizados.</t>
  </si>
  <si>
    <t>Recibir e ingresar al almacén  los bienes entregados como resultado del proceso de reversión, de los aeropuertos de la ciudad de Cali y Cartagena</t>
  </si>
  <si>
    <t xml:space="preserve"> Cumplimiento del plan para el recibo e ingreso de los bienes entregados de los aeropuertos de la ciudad de Cali y Cartagena.</t>
  </si>
  <si>
    <t>100% del plan ejecutado para recibir  e ingresar los biene</t>
  </si>
  <si>
    <t>1. Identificar y definir la necesidad, alcance y recursos que se requieren para recibir e ingresar los bienes entregados de los aeropuertos de la ciudad de Cali y Cartagena.</t>
  </si>
  <si>
    <t>2.Elaborar plan para recibir e  ingresar los bienes entregados de los aeropuertos de la ciudad de Cali y Cartagena.</t>
  </si>
  <si>
    <t>3. Ejecutar  plan para recibir e ingresar los bienes entregados de los aeropuertos de la ciudad de Cali y Cartagena.</t>
  </si>
  <si>
    <t>Modernizar el archivo de gestion de la UAEAC en 12.036 ML, en etapa de inventario de archivos, para elaborar los 8 instrumentos archivisticos, adecuandolo la normatividad vigente a Nivel Nacional.</t>
  </si>
  <si>
    <t>Elaboracion 8 instrumentos archivisticos</t>
  </si>
  <si>
    <t>instrumentos archivisticos elaborados/instrumentos archivisticos programados</t>
  </si>
  <si>
    <t>1. Analizar, Elaborar y actualizar los 8 insctrumentos archivisticos.</t>
  </si>
  <si>
    <t>GRUPO DE ARCHIVO GENERAL</t>
  </si>
  <si>
    <t>2. Actualizar las tablas de retencion doicumental con base en la Ley General de Archivo.</t>
  </si>
  <si>
    <t>3. Organizar 2.700 ML de archivos (físico) con Hoja de control y sin hoja de control.</t>
  </si>
  <si>
    <t>4.Capacitar a 40 funcionarios en gestión documental a Nivel Nacional.</t>
  </si>
  <si>
    <t>Actualizar cuatro (4) procesos de apoyo</t>
  </si>
  <si>
    <t>No. de Caracterizaciones actualizadas</t>
  </si>
  <si>
    <t>Número de carcterizaciones actualizados / No Caracterizaciones programadas</t>
  </si>
  <si>
    <t>1. Alinear las funciones establecidas en el Decreto 823 y  la resolucion 1357 de 2017 a dos (2) procesos de apoyo de la entidad y articuladas con MIPG</t>
  </si>
  <si>
    <t>JEFE OFICINA ASESORA DE PLANEACIÓN</t>
  </si>
  <si>
    <t>2.Actualizar la documentacion asociada a la caracterizacion de los cuatro (4) procesos.</t>
  </si>
  <si>
    <t>Medir el nivel de satisfaccion de los clientes</t>
  </si>
  <si>
    <t>Informe encuesta de satisfaccion de los clientes</t>
  </si>
  <si>
    <t>un (1) Informe de resultados</t>
  </si>
  <si>
    <t>1. Contratar estudio para medir el nivel de satisfaccion de los clientes.</t>
  </si>
  <si>
    <t xml:space="preserve">2. Elaborar, presentar y socializar a la alta direccion y lideres responsables el informe resultado de la encuesta </t>
  </si>
  <si>
    <r>
      <t xml:space="preserve">Mediante: </t>
    </r>
    <r>
      <rPr>
        <sz val="11"/>
        <color indexed="9"/>
        <rFont val="Arial Narrow"/>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</si>
  <si>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</si>
  <si>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</si>
  <si>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Implementar una solucion para la Arquitectura de Interoperabilidad que permita administrar integralmente la información.</t>
  </si>
  <si>
    <t>Arquitectura Orientada a Servicios - SOA</t>
  </si>
  <si>
    <t>100% Arquitectura Orientada a Servicios - SOA</t>
  </si>
  <si>
    <t>97,9%</t>
  </si>
  <si>
    <t>1. Análisis y Diseño:
Determinar el alcance de la solución de interoperabilidad, detalle del flujo y reglas de negocio de Aerocivil, definición de servicios candidatos. Diseñar de la solución, dirigida con base a estándares, principios y convenciones establecidas para integración y/o interoperabilidad.</t>
  </si>
  <si>
    <t>DIRECTOR (A) DE INFORMÁTICA</t>
  </si>
  <si>
    <t xml:space="preserve">2. Desarrollo
Determinar las tecnologías sobre las cuales se construirán los componentes de la arquitectura y construirlos. </t>
  </si>
  <si>
    <t xml:space="preserve">3. Pruebas 
Probar y controlar la calidad de los servicios que son potencialmente módulos reutilizables en varios escenarios. </t>
  </si>
  <si>
    <t>4. Implantación
Definir las actividades que formen parte de esta fase, con base en las tecnologías específicas seleccionadas para el desarrollo.</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</si>
  <si>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</si>
  <si>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</si>
  <si>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</si>
  <si>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</si>
  <si>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95,8%</t>
  </si>
  <si>
    <t>1. Diagnostico y evaluación por terceros del estado actual de integración de las aplicaciones.</t>
  </si>
  <si>
    <t>2. Establecer una hoja de ruta para la integración de las aplicaciones y sistemas de información</t>
  </si>
  <si>
    <t>3. Desarrollar la hoja de ruta para la interoperabilidad  e integración interna y externa de las aplicaciones y sistemas de información</t>
  </si>
  <si>
    <t>4. Implementar la hoja de ruta para la integración de las aplicaciones y sistemas de información.</t>
  </si>
  <si>
    <t>Generar cultura de uso y apropiación de las TIC.</t>
  </si>
  <si>
    <t>Incrementar en un 30% el uso y apropiación de los sistemas de información.</t>
  </si>
  <si>
    <t>Grado de confianza en los sistemas de información</t>
  </si>
  <si>
    <t xml:space="preserve">30% adicional de confianza a la encuesta base </t>
  </si>
  <si>
    <t>1. Encuesta línea base</t>
  </si>
  <si>
    <t>2. Construir política de veracidad o pertinencia de la información, que genere confianza en los sistemas.</t>
  </si>
  <si>
    <t>3. Realizar campañas de apropiación de las herramientas informáticas y su uso.</t>
  </si>
  <si>
    <t>4. Designar al veedor para la seguridad de la información</t>
  </si>
  <si>
    <t>5. Encuesta de evaluación de la campaña</t>
  </si>
  <si>
    <t>Fortalecer  el Sistema de Control Interno.</t>
  </si>
  <si>
    <t>Cerrar el 100% de hallazgos hasta la vigencia 2020.</t>
  </si>
  <si>
    <t xml:space="preserve">Fortalecer el Sistema de Control Interno para lograr el fenecimiento de la Cuenta Fiscal vigencia 2019 
</t>
  </si>
  <si>
    <t>Avance de la ejecución del Plan de Auditorías 2020 tendiente a fortalecer situaciones que impacten el Fenecimiento de la Cuenta Fiscal .</t>
  </si>
  <si>
    <t>Auditorías Ejecutadas/Auditorías Programadas*100</t>
  </si>
  <si>
    <t>1. Incluir en el Plan de Auditoria 2020,  auditorias de seguimiento a la gestión de los procesos que impactan el fenecimiento de la cuenta fiscal.</t>
  </si>
  <si>
    <t>OFICINA DE CONTROL INTERNO</t>
  </si>
  <si>
    <t>2. Ejecutar las auditorías de acuerdo con el plan aprobado para la vigencia 2020</t>
  </si>
  <si>
    <t xml:space="preserve">Fortalecer la gestión financiera a través de mejores prácticas </t>
  </si>
  <si>
    <t>Asegurar que los estados financieros y la ejecución presupuestal se ajusten a los parámetros exigidos por la Contaduría General de la Nación</t>
  </si>
  <si>
    <t>Socializar, sostener y mejorar la política de aseguramiento de la calidad de la información producto del proceso contable, para obtener estados financieros razonables.</t>
  </si>
  <si>
    <t>Margen razonable de error menor o igual al 5% del valor de las cuentas contables del Estado de Situación Financiera con la información de los procesos fuentes.</t>
  </si>
  <si>
    <t>Valor de Ajustes o Reclasificaciones Contables / Valor de Cuenta Contable Conciliada</t>
  </si>
  <si>
    <t>1. Sensibilización de la Política de aseguramiento de la calidad de la información producto del proceso contable adoptada mediante la Resolución No.04389 de diciembre 31 de 2019, en seis (6) sesiones de trabajo.</t>
  </si>
  <si>
    <t>DIRECTOR (A) FINANCIERA</t>
  </si>
  <si>
    <t>2. Conciliaciones de los elementos del Estado de Situación Financiera con los procesos fuentes</t>
  </si>
  <si>
    <t>Generar alertas sobre la ejecución presupuestal de la entidad, para facilitar la toma de decisiones oportunas que permitan optimizarla.</t>
  </si>
  <si>
    <t xml:space="preserve">Cumplimiento en la ejecución acumulada del presupuesto de gastos de inversión. </t>
  </si>
  <si>
    <t xml:space="preserve">Ejecución mensual acumulada del presupuesto de gastos de inversión / Meta de ejecución  mensual acumulada del presupuesto de gastos de inversión determinada por la entidad. </t>
  </si>
  <si>
    <t>1. Revisión mensual de avance del presupuesto de gastos de inversión frente a la debida ejecución presupuestal de la entidad.</t>
  </si>
  <si>
    <t>2. Revisión mensual de avance de la ejecución presupuestal de gastos de inversión frente a lo programado en el PAA</t>
  </si>
  <si>
    <t>3. Revision y actualizacion de procedimientos y formatos que conforman la gestión financiera</t>
  </si>
  <si>
    <t>Adoptar una política de gestión del riesgo integral, que contemple acciones de mitigación o adopción del riesgo y evalué el costo residual del riesgo asumido.</t>
  </si>
  <si>
    <t>Implementar el 100% de la política de gestión del riesgo integral en los procesos.</t>
  </si>
  <si>
    <t>Adoptar, implementar y hacer seguimiento de la política de gestión del riesgo integral en los procesos</t>
  </si>
  <si>
    <t xml:space="preserve">Implementación de la política de gestión del riesgo integral en los procesos en un 100% </t>
  </si>
  <si>
    <t>Política de gestión del riesgo integral en los procesos implementada en un 100%</t>
  </si>
  <si>
    <t>1. Socializar la politica de gestión del riesgo integral en los procesos.</t>
  </si>
  <si>
    <t xml:space="preserve">DIRECTOR (A) GENERAL
JEFE OFCINA ASESORA DE PLANEACIÓN </t>
  </si>
  <si>
    <t>2. Implementar la politica de gestión del riesgo integral en los procesos.</t>
  </si>
  <si>
    <t>Revisar y actualizar la Política Anticorrupción y de Atención al Ciudadano</t>
  </si>
  <si>
    <t>Implementar el 100% de la política de anticorrupción.</t>
  </si>
  <si>
    <t>Un (1) Documento de  "Agenda por la Transparencia" elaborado y gestionado ante  la Secretaría de Transparencia de la Presidencia de la República dirigido a implementar la Política Anticorrupción y de Atención al Ciudadano.</t>
  </si>
  <si>
    <t>Documento de  "Agenda por la Transparencia" elaborado y gestionado ante  la Secretaría de Transparencia de la Presidencia de la República dirigido a implementar la Política Anticorrupción y de Atención al Ciudadano.</t>
  </si>
  <si>
    <t xml:space="preserve">Número de Documentos de  "Agenda por la Transparencia" </t>
  </si>
  <si>
    <t>1 Un Documento se encuentra  en un 100%</t>
  </si>
  <si>
    <t>1. Documentar los compromisos institucionales  en el marco de una  "Agenda por la Transparencia" de la Aerocivil 2021-2022 dirigida a implementar la Política Anticorrupción y de Atención al Ciudadano.</t>
  </si>
  <si>
    <t>2. Formalizar ante Comité institucional de Gestion y desempeño   la  "Agenda por la Transparencia"  de la Aerocivil 2021-2022 y socializar  la  Política Anticorrupción y de Atención al Ciudadano.</t>
  </si>
  <si>
    <t>3. Gestionar la suscripción de  la "Agenda de compromisos  por la Transparencia" ante  la Secretaría de Transparencia de la Presidencia de la República, dirigida a implementar la Política Anticorrupción y de Atención al Ciudadano.</t>
  </si>
  <si>
    <t>Revisar y fortalecer la gestión jurídica, teniendo en cuenta los aspectos misionales y de apoyo de la entidad</t>
  </si>
  <si>
    <t>Implementar el 100% del Plan de Acción para mitigar el daño antijurídico.</t>
  </si>
  <si>
    <t>Implementar el 50% de los tres (3) mecanismos del Plan de Acción de la política para mitigar el daño antijurídico 2020-2021.</t>
  </si>
  <si>
    <t xml:space="preserve">Porcentaje de mecanismos implementados para mitigar el daño antijuridico </t>
  </si>
  <si>
    <t>Numero de mecanismos ejecutados en la vigencia/ numero de mecanismos programados en la vigencia</t>
  </si>
  <si>
    <t>1. Revisar los resultados de la implementación del plan de acción para mitigar el daño antijuridico del año 2019</t>
  </si>
  <si>
    <t>JEFE OFICINA ASESORA JURÍDICA</t>
  </si>
  <si>
    <t>2. Revisión y aprobación del acto administrativo que se encuentra proyectando el grupo de Atención al Ciudadano, el cual recogerá la reglamentación que contenga el procedimiento interno para el tramite de la respuesta al derecho de petición  y las consecuencias que se deriven del incumplimiento tanto para la Entidad como para los funcionarios (Mecanismo 1)</t>
  </si>
  <si>
    <t>3. Verificar la realización de las capacitaciones  semestrales  programadas por la Dirección Administrativa, dirigidas a los supervisores de los contratos. (Mecanismo 2)</t>
  </si>
  <si>
    <t>4. Verificar la realización de las capacitaciones  semestrales  programadas por la Dirección Administrativa, dirigidas  los funcionarios encargados de realizar los estudios previos de los contratos. (Mecanismo 3).</t>
  </si>
  <si>
    <t>5. Informar al Comité Directivo del estado del tramite de los derechos de petición al interior de la entidad, de acuerdo al informe solicitado al Grupo de atención  al ciudadano.</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</si>
  <si>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</si>
  <si>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</si>
  <si>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Realizar actualización y seguimiento a la matriz de pagos de Sentencias y Conciliaciones.</t>
  </si>
  <si>
    <t>Actualizacion y seguimietno de la matriz de pagos de Sentencias y Conciliaciones al 100%</t>
  </si>
  <si>
    <t>Matriz actualizada al 100%</t>
  </si>
  <si>
    <t>1. Actualizar la matriz de pagos de Sentencias y Conciliaciones.</t>
  </si>
  <si>
    <t xml:space="preserve">
JEFE OFICINA ASESORA JURIDICA</t>
  </si>
  <si>
    <t>2. Realizar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</si>
  <si>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</si>
  <si>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</si>
  <si>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Identificar mediante los informes mensuales de gestión de cada Regional los aspectos relevantes, logros, riesgos y los aspectos a mejorar</t>
  </si>
  <si>
    <t>Informes de gestión mensuales por Regional</t>
  </si>
  <si>
    <t>Informes rendidos / 12</t>
  </si>
  <si>
    <t>1. informe (Regional ANTIOQUIA) ACTIVIDADES 2 Y 3</t>
  </si>
  <si>
    <t>SUBDIRECTOR (A) GENERAL
DIRECTOR (A) REGIONAL AERONAUTICO</t>
  </si>
  <si>
    <t>2. informe (Regional ANTIOQUIA) ACTIVIDADES 1 Y 4</t>
  </si>
  <si>
    <t>1. Informe (Regional ATLANTICO) ACTIVIDADES 2 Y 3</t>
  </si>
  <si>
    <t>2. Informe (Regional ATLANTICO) ACTIVIDADES 1 Y 4</t>
  </si>
  <si>
    <t>1. informe (Regional CUNDINAMARCA) ACTIVIDADES 2 Y 3</t>
  </si>
  <si>
    <t>2. informe (Regional CUNDINAMARCA) ACTIVIDADES  1 Y 4</t>
  </si>
  <si>
    <t>1. informe (Regional META) ACTIVIDADES 2 Y 3</t>
  </si>
  <si>
    <t>2. informe (Regional META) ACTIVIDADES 1 Y 4</t>
  </si>
  <si>
    <t>2. informe (Regional NORTE DE SANTANDER) ACTIVIDADES  2 Y 3</t>
  </si>
  <si>
    <t>2. informe (Regional NORTE DE SANTANDER) ACTIVIDADES  1 Y 4</t>
  </si>
  <si>
    <t>1. informe (Regional VALLE DEL CAUCA) ACTIVIDADES 2 Y 3</t>
  </si>
  <si>
    <t>2. informe (Regional VALLE DEL CAUCA) ACTIVIDADES 1 Y 4</t>
  </si>
  <si>
    <t>Definir el Plan de Acción 2021 y 2022 a seguir para cumplir los compromisos del PEI 2022</t>
  </si>
  <si>
    <t>PROGRAMADO</t>
  </si>
  <si>
    <t>SUPERADA</t>
  </si>
  <si>
    <t>EJECUTADO</t>
  </si>
  <si>
    <t>EQUILIBRADA</t>
  </si>
  <si>
    <t>CUMPLIMIENTO</t>
  </si>
  <si>
    <t>PARA MEJORAR</t>
  </si>
  <si>
    <t>Certificar mínimo 1 dato técnico en la categoría "Certificado Tipo Suplementario - STC".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</si>
</sst>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2"/>
      <color theme="1"/>
      <name val="Calibri"/>
      <family val="2"/>
      <scheme val="minor"/>
    </font>
    <font>
      <sz val="12"/>
      <color theme="1"/>
      <name val="Calibri"/>
      <family val="2"/>
      <scheme val="minor"/>
    </font>
    <font>
      <sz val="12"/>
      <color theme="0"/>
      <name val="Calibri"/>
      <family val="2"/>
      <scheme val="minor"/>
    </font>
    <font>
      <b/>
      <sz val="18"/>
      <color indexed="9"/>
      <name val="Arial Narrow"/>
      <family val="2"/>
    </font>
    <font>
      <sz val="11"/>
      <color indexed="8"/>
      <name val="Arial Narrow"/>
      <family val="2"/>
    </font>
    <font>
      <b/>
      <sz val="11"/>
      <color indexed="9"/>
      <name val="Arial Narrow"/>
      <family val="2"/>
    </font>
    <font>
      <b/>
      <sz val="12"/>
      <color indexed="9"/>
      <name val="Arial Narrow"/>
      <family val="2"/>
    </font>
    <font>
      <b/>
      <sz val="24"/>
      <color indexed="30"/>
      <name val="Arial Narrow"/>
      <family val="2"/>
    </font>
    <font>
      <b/>
      <sz val="14"/>
      <color indexed="8"/>
      <name val="Arial Narrow"/>
      <family val="2"/>
    </font>
    <font>
      <sz val="22"/>
      <color indexed="10"/>
      <name val="Arial Narrow"/>
      <family val="2"/>
    </font>
    <font>
      <sz val="14"/>
      <name val="Arial Narrow"/>
      <family val="2"/>
    </font>
    <font>
      <sz val="14"/>
      <color theme="1"/>
      <name val="Arial Narrow"/>
      <family val="2"/>
    </font>
    <font>
      <b/>
      <sz val="24"/>
      <color indexed="9"/>
      <name val="Arial Narrow"/>
      <family val="2"/>
    </font>
    <font>
      <b/>
      <sz val="14"/>
      <color theme="1"/>
      <name val="Arial Narrow"/>
      <family val="2"/>
    </font>
    <font>
      <b/>
      <sz val="14"/>
      <color indexed="9"/>
      <name val="Arial Narrow"/>
      <family val="2"/>
    </font>
    <font>
      <sz val="10"/>
      <color theme="1"/>
      <name val="Arial Narrow"/>
      <family val="2"/>
    </font>
    <font>
      <b/>
      <sz val="8"/>
      <color indexed="9"/>
      <name val="Arial Narrow"/>
      <family val="2"/>
    </font>
    <font>
      <sz val="18"/>
      <color indexed="8"/>
      <name val="Arial Narrow"/>
      <family val="2"/>
    </font>
    <font>
      <b/>
      <sz val="26"/>
      <name val="Arial Narrow"/>
      <family val="2"/>
    </font>
    <font>
      <b/>
      <sz val="14"/>
      <color theme="0"/>
      <name val="Arial Narrow"/>
      <family val="2"/>
    </font>
    <font>
      <b/>
      <sz val="16"/>
      <color theme="0"/>
      <name val="Arial Narrow"/>
      <family val="2"/>
    </font>
    <font>
      <b/>
      <sz val="11"/>
      <color theme="0"/>
      <name val="Arial Narrow"/>
      <family val="2"/>
    </font>
    <font>
      <b/>
      <sz val="8"/>
      <color theme="0"/>
      <name val="Arial Narrow"/>
      <family val="2"/>
    </font>
    <font>
      <b/>
      <sz val="10"/>
      <color theme="0"/>
      <name val="Arial Narrow"/>
      <family val="2"/>
    </font>
    <font>
      <b/>
      <sz val="9"/>
      <color theme="0"/>
      <name val="Arial Narrow"/>
      <family val="2"/>
    </font>
    <font>
      <sz val="11"/>
      <color theme="0"/>
      <name val="Arial Narrow"/>
      <family val="2"/>
    </font>
    <font>
      <sz val="12"/>
      <name val="Arial Narrow"/>
      <family val="2"/>
    </font>
    <font>
      <sz val="14"/>
      <color indexed="8"/>
      <name val="Arial Narrow"/>
      <family val="2"/>
    </font>
    <font>
      <b/>
      <sz val="22"/>
      <color indexed="10"/>
      <name val="Arial Narrow"/>
      <family val="2"/>
    </font>
    <font>
      <b/>
      <sz val="24"/>
      <color indexed="10"/>
      <name val="Arial Narrow"/>
      <family val="2"/>
    </font>
    <font>
      <b/>
      <sz val="10"/>
      <color indexed="8"/>
      <name val="Arial Narrow"/>
      <family val="2"/>
    </font>
    <font>
      <b/>
      <sz val="11"/>
      <color indexed="8"/>
      <name val="Arial Narrow"/>
      <family val="2"/>
    </font>
    <font>
      <b/>
      <sz val="22"/>
      <color indexed="8"/>
      <name val="Arial Narrow"/>
      <family val="2"/>
    </font>
    <font>
      <b/>
      <sz val="9"/>
      <color theme="1"/>
      <name val="Arial Narrow"/>
      <family val="2"/>
    </font>
    <font>
      <sz val="8"/>
      <color indexed="8"/>
      <name val="Arial Narrow"/>
      <family val="2"/>
    </font>
    <font>
      <b/>
      <sz val="14"/>
      <name val="Arial Narrow"/>
      <family val="2"/>
    </font>
    <font>
      <b/>
      <sz val="10"/>
      <color indexed="9"/>
      <name val="Arial Narrow"/>
      <family val="2"/>
    </font>
    <font>
      <b/>
      <sz val="11"/>
      <color indexed="10"/>
      <name val="Arial Narrow"/>
      <family val="2"/>
    </font>
    <font>
      <sz val="10"/>
      <color indexed="8"/>
      <name val="Arial Narrow"/>
      <family val="2"/>
    </font>
    <font>
      <u/>
      <sz val="14"/>
      <color theme="1"/>
      <name val="Arial Narrow"/>
      <family val="2"/>
    </font>
    <font>
      <sz val="10"/>
      <name val="Arial Narrow"/>
      <family val="2"/>
    </font>
    <font>
      <b/>
      <i/>
      <sz val="14"/>
      <color theme="1"/>
      <name val="Arial Narrow"/>
      <family val="2"/>
    </font>
    <font>
      <b/>
      <sz val="11"/>
      <color indexed="53"/>
      <name val="Arial Narrow"/>
      <family val="2"/>
    </font>
    <font>
      <b/>
      <sz val="22"/>
      <color indexed="62"/>
      <name val="Arial Narrow"/>
      <family val="2"/>
    </font>
    <font>
      <sz val="9"/>
      <color theme="1"/>
      <name val="Arial Narrow"/>
      <family val="2"/>
    </font>
    <font>
      <sz val="12"/>
      <color indexed="8"/>
      <name val="Arial Narrow"/>
      <family val="2"/>
    </font>
    <font>
      <sz val="9"/>
      <color theme="1"/>
      <name val="Arial"/>
      <family val="2"/>
    </font>
    <font>
      <b/>
      <sz val="10"/>
      <color indexed="62"/>
      <name val="Arial Narrow"/>
      <family val="2"/>
    </font>
    <font>
      <sz val="10"/>
      <name val="Arial"/>
      <family val="2"/>
    </font>
    <font>
      <sz val="11"/>
      <color indexed="9"/>
      <name val="Arial Narrow"/>
      <family val="2"/>
    </font>
    <font>
      <b/>
      <sz val="11"/>
      <name val="Arial Narrow"/>
      <family val="2"/>
    </font>
    <font>
      <b/>
      <sz val="22"/>
      <color indexed="49"/>
      <name val="Arial Narrow"/>
      <family val="2"/>
    </font>
    <font>
      <sz val="22"/>
      <color indexed="8"/>
      <name val="Arial Narrow"/>
      <family val="2"/>
    </font>
    <font>
      <sz val="24"/>
      <color indexed="8"/>
      <name val="Arial Narrow"/>
      <family val="2"/>
    </font>
    <font>
      <sz val="14"/>
      <color theme="0"/>
      <name val="Arial Narrow"/>
      <family val="2"/>
    </font>
    <font>
      <sz val="24"/>
      <color indexed="10"/>
      <name val="Arial Narrow"/>
      <family val="2"/>
    </font>
    <font>
      <b/>
      <sz val="12"/>
      <color indexed="8"/>
      <name val="Arial Narrow"/>
      <family val="2"/>
    </font>
    <font>
      <sz val="12"/>
      <color theme="1"/>
      <name val="Arial Narrow"/>
      <family val="2"/>
    </font>
    <font>
      <sz val="12"/>
      <color rgb="FFFF0000"/>
      <name val="Arial Narrow"/>
      <family val="2"/>
    </font>
    <font>
      <b/>
      <sz val="12"/>
      <color rgb="FFFF0000"/>
      <name val="Arial Narrow"/>
      <family val="2"/>
    </font>
    <font>
      <sz val="11"/>
      <color theme="1"/>
      <name val="Arial Narrow"/>
      <family val="2"/>
    </font>
    <font>
      <sz val="16"/>
      <color indexed="8"/>
      <name val="Arial Narrow"/>
      <family val="2"/>
    </font>
    <font>
      <b/>
      <sz val="18"/>
      <color rgb="FFFF0000"/>
      <name val="Arial Narrow"/>
      <family val="2"/>
    </font>
    <font>
      <sz val="14"/>
      <color theme="4"/>
      <name val="Arial Narrow"/>
      <family val="2"/>
    </font>
    <font>
      <b/>
      <sz val="9"/>
      <color indexed="81"/>
      <name val="Tahoma"/>
      <family val="2"/>
    </font>
    <font>
      <sz val="9"/>
      <color indexed="81"/>
      <name val="Tahoma"/>
      <family val="2"/>
    </font>
    <font>
      <b/>
      <sz val="9"/>
      <color indexed="8"/>
      <name val="Tahoma"/>
      <family val="2"/>
    </font>
    <font>
      <sz val="9"/>
      <color indexed="8"/>
      <name val="Tahoma"/>
      <family val="2"/>
    </font>
    <font>
      <b/>
      <sz val="14"/>
      <color indexed="81"/>
      <name val="Tahoma"/>
      <family val="2"/>
    </font>
    <font>
      <sz val="14"/>
      <color indexed="81"/>
      <name val="Tahoma"/>
      <family val="2"/>
    </font>
    <font>
      <b/>
      <sz val="9"/>
      <color rgb="FF000000"/>
      <name val="Tahoma"/>
      <family val="2"/>
    </font>
  </fonts>
  <fills count="22">
    <fill>
      <patternFill patternType="none"/>
    </fill>
    <fill>
      <patternFill patternType="gray125"/>
    </fill>
    <fill>
      <patternFill patternType="solid">
        <fgColor theme="4"/>
      </patternFill>
    </fill>
    <fill>
      <patternFill patternType="solid">
        <fgColor theme="8"/>
      </patternFill>
    </fill>
    <fill>
      <patternFill patternType="solid">
        <fgColor indexed="6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0000"/>
        <bgColor indexed="64"/>
      </patternFill>
    </fill>
    <fill>
      <patternFill patternType="solid">
        <fgColor indexed="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43"/>
        <bgColor indexed="8"/>
      </patternFill>
    </fill>
    <fill>
      <patternFill patternType="solid">
        <fgColor indexed="27"/>
        <bgColor indexed="64"/>
      </patternFill>
    </fill>
    <fill>
      <patternFill patternType="solid">
        <fgColor rgb="FF92D050"/>
        <bgColor indexed="64"/>
      </patternFill>
    </fill>
    <fill>
      <patternFill patternType="solid">
        <fgColor indexed="17"/>
        <bgColor indexed="64"/>
      </patternFill>
    </fill>
  </fills>
  <borders count="90">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48" fillId="0" borderId="0"/>
  </cellStyleXfs>
  <cellXfs count="1018">
    <xf numFmtId="0" fontId="0" fillId="0" borderId="0" xfId="0"/>
    <xf numFmtId="0" fontId="4" fillId="0" borderId="0" xfId="0" applyFont="1"/>
    <xf numFmtId="0" fontId="4" fillId="5" borderId="0" xfId="0" applyFont="1" applyFill="1"/>
    <xf numFmtId="0" fontId="5"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8" fillId="0" borderId="0" xfId="3" applyFont="1" applyFill="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3" applyFont="1" applyFill="1" applyBorder="1" applyAlignment="1">
      <alignment horizontal="left" vertical="center" wrapText="1"/>
    </xf>
    <xf numFmtId="0" fontId="12" fillId="0" borderId="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4" fillId="0" borderId="0" xfId="3" applyFont="1" applyFill="1" applyBorder="1" applyAlignment="1">
      <alignment horizontal="center" vertical="center" textRotation="90" wrapText="1"/>
    </xf>
    <xf numFmtId="0" fontId="17" fillId="0" borderId="0" xfId="0" applyFont="1"/>
    <xf numFmtId="0" fontId="5" fillId="6" borderId="2" xfId="0" applyFont="1" applyFill="1" applyBorder="1" applyAlignment="1">
      <alignment horizontal="center" vertical="center"/>
    </xf>
    <xf numFmtId="0" fontId="4" fillId="0" borderId="0" xfId="0" applyFont="1" applyAlignment="1">
      <alignment horizontal="center" vertical="center"/>
    </xf>
    <xf numFmtId="0" fontId="4" fillId="5" borderId="0" xfId="0" applyFont="1" applyFill="1" applyAlignment="1">
      <alignment horizontal="center" vertical="center"/>
    </xf>
    <xf numFmtId="0" fontId="19" fillId="4" borderId="6" xfId="2" applyFont="1" applyFill="1" applyBorder="1" applyAlignment="1">
      <alignment horizontal="center" vertical="center" wrapText="1"/>
    </xf>
    <xf numFmtId="0" fontId="20" fillId="4" borderId="6" xfId="2" applyFont="1" applyFill="1" applyBorder="1" applyAlignment="1">
      <alignment horizontal="center" vertical="center" wrapText="1"/>
    </xf>
    <xf numFmtId="0" fontId="21" fillId="4" borderId="6" xfId="2" applyFont="1" applyFill="1" applyBorder="1" applyAlignment="1">
      <alignment horizontal="center" vertical="center" wrapText="1"/>
    </xf>
    <xf numFmtId="0" fontId="19" fillId="4" borderId="7" xfId="2" applyFont="1" applyFill="1" applyBorder="1" applyAlignment="1">
      <alignment horizontal="center" vertical="center" wrapText="1"/>
    </xf>
    <xf numFmtId="0" fontId="19" fillId="4" borderId="8" xfId="2" applyFont="1" applyFill="1" applyBorder="1" applyAlignment="1">
      <alignment horizontal="center" vertical="center" wrapText="1"/>
    </xf>
    <xf numFmtId="17" fontId="21" fillId="4" borderId="9" xfId="2" applyNumberFormat="1" applyFont="1" applyFill="1" applyBorder="1" applyAlignment="1">
      <alignment horizontal="center" vertical="center" wrapText="1"/>
    </xf>
    <xf numFmtId="0" fontId="21" fillId="4" borderId="9" xfId="2" applyFont="1" applyFill="1" applyBorder="1" applyAlignment="1">
      <alignment horizontal="center" vertical="center" wrapText="1"/>
    </xf>
    <xf numFmtId="0" fontId="23" fillId="4" borderId="9" xfId="2" applyFont="1" applyFill="1" applyBorder="1" applyAlignment="1">
      <alignment horizontal="center" vertical="center" wrapText="1"/>
    </xf>
    <xf numFmtId="0" fontId="23" fillId="4" borderId="10" xfId="2" applyFont="1" applyFill="1" applyBorder="1" applyAlignment="1">
      <alignment horizontal="center" vertical="center" wrapText="1"/>
    </xf>
    <xf numFmtId="0" fontId="24" fillId="4" borderId="9" xfId="2" applyFont="1" applyFill="1" applyBorder="1" applyAlignment="1">
      <alignment horizontal="center" vertical="center" wrapText="1"/>
    </xf>
    <xf numFmtId="0" fontId="24" fillId="4" borderId="0" xfId="2" applyFont="1" applyFill="1" applyBorder="1" applyAlignment="1">
      <alignment horizontal="center" vertical="center" wrapText="1"/>
    </xf>
    <xf numFmtId="0" fontId="24" fillId="4" borderId="11" xfId="2" applyFont="1" applyFill="1" applyBorder="1" applyAlignment="1">
      <alignment horizontal="center" vertical="center" wrapText="1"/>
    </xf>
    <xf numFmtId="0" fontId="24" fillId="4" borderId="10" xfId="2" applyFont="1" applyFill="1" applyBorder="1" applyAlignment="1">
      <alignment horizontal="center" vertical="center" wrapText="1"/>
    </xf>
    <xf numFmtId="0" fontId="22" fillId="8" borderId="10" xfId="2" applyFont="1" applyFill="1" applyBorder="1" applyAlignment="1">
      <alignment horizontal="center" vertical="center" wrapText="1"/>
    </xf>
    <xf numFmtId="0" fontId="25" fillId="0" borderId="0" xfId="0" applyFont="1" applyAlignment="1">
      <alignment horizontal="center" vertical="center"/>
    </xf>
    <xf numFmtId="0" fontId="25" fillId="5" borderId="0" xfId="0" applyFont="1" applyFill="1" applyAlignment="1">
      <alignment horizontal="center" vertical="center"/>
    </xf>
    <xf numFmtId="0" fontId="30" fillId="0" borderId="15" xfId="0" applyFont="1" applyBorder="1" applyAlignment="1">
      <alignment horizontal="center" vertical="center"/>
    </xf>
    <xf numFmtId="10" fontId="31" fillId="0" borderId="13" xfId="0" applyNumberFormat="1" applyFont="1" applyBorder="1" applyAlignment="1">
      <alignment horizontal="center" vertical="center"/>
    </xf>
    <xf numFmtId="10" fontId="31" fillId="0" borderId="16" xfId="0" applyNumberFormat="1" applyFont="1" applyBorder="1" applyAlignment="1">
      <alignment horizontal="center" vertical="center"/>
    </xf>
    <xf numFmtId="10" fontId="31" fillId="0" borderId="17" xfId="0" applyNumberFormat="1" applyFont="1" applyBorder="1" applyAlignment="1">
      <alignment horizontal="center" vertical="center"/>
    </xf>
    <xf numFmtId="10" fontId="4" fillId="0" borderId="2" xfId="1" applyNumberFormat="1" applyFont="1" applyBorder="1" applyAlignment="1">
      <alignment horizontal="center" vertical="center"/>
    </xf>
    <xf numFmtId="10" fontId="4" fillId="0" borderId="18" xfId="1" applyNumberFormat="1" applyFont="1" applyBorder="1" applyAlignment="1">
      <alignment horizontal="center" vertical="center"/>
    </xf>
    <xf numFmtId="10" fontId="4" fillId="0" borderId="15" xfId="1" applyNumberFormat="1" applyFont="1" applyBorder="1" applyAlignment="1">
      <alignment horizontal="center" vertical="center"/>
    </xf>
    <xf numFmtId="10" fontId="31" fillId="0" borderId="15" xfId="1" applyNumberFormat="1" applyFont="1" applyBorder="1" applyAlignment="1">
      <alignment horizontal="center" vertical="center"/>
    </xf>
    <xf numFmtId="0" fontId="34" fillId="0" borderId="19" xfId="0" applyFont="1" applyBorder="1"/>
    <xf numFmtId="0" fontId="36" fillId="4" borderId="6" xfId="2" applyFont="1" applyFill="1" applyBorder="1" applyAlignment="1">
      <alignment horizontal="center" vertical="center" wrapText="1"/>
    </xf>
    <xf numFmtId="0" fontId="30" fillId="10" borderId="23" xfId="0" applyFont="1" applyFill="1" applyBorder="1" applyAlignment="1">
      <alignment horizontal="center" vertical="center"/>
    </xf>
    <xf numFmtId="10" fontId="37" fillId="10" borderId="24" xfId="0" applyNumberFormat="1" applyFont="1" applyFill="1" applyBorder="1" applyAlignment="1">
      <alignment horizontal="center" vertical="center"/>
    </xf>
    <xf numFmtId="10" fontId="37" fillId="10" borderId="25" xfId="0" applyNumberFormat="1" applyFont="1" applyFill="1" applyBorder="1" applyAlignment="1">
      <alignment horizontal="center" vertical="center"/>
    </xf>
    <xf numFmtId="10" fontId="37" fillId="10" borderId="26" xfId="0" applyNumberFormat="1" applyFont="1" applyFill="1" applyBorder="1" applyAlignment="1">
      <alignment horizontal="center" vertical="center"/>
    </xf>
    <xf numFmtId="10" fontId="4" fillId="10" borderId="1" xfId="1" applyNumberFormat="1" applyFont="1" applyFill="1" applyBorder="1" applyAlignment="1">
      <alignment horizontal="center" vertical="center"/>
    </xf>
    <xf numFmtId="10" fontId="4" fillId="10" borderId="0" xfId="1" applyNumberFormat="1" applyFont="1" applyFill="1" applyBorder="1" applyAlignment="1">
      <alignment horizontal="center" vertical="center"/>
    </xf>
    <xf numFmtId="10" fontId="4" fillId="10" borderId="27" xfId="1" applyNumberFormat="1" applyFont="1" applyFill="1" applyBorder="1" applyAlignment="1">
      <alignment horizontal="center" vertical="center"/>
    </xf>
    <xf numFmtId="10" fontId="31" fillId="10" borderId="27" xfId="1" applyNumberFormat="1" applyFont="1" applyFill="1" applyBorder="1" applyAlignment="1">
      <alignment horizontal="center" vertical="center"/>
    </xf>
    <xf numFmtId="0" fontId="34" fillId="0" borderId="28" xfId="0" applyFont="1" applyBorder="1"/>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0" fillId="0" borderId="27" xfId="0" applyFont="1" applyBorder="1" applyAlignment="1">
      <alignment horizontal="center" vertical="center"/>
    </xf>
    <xf numFmtId="10" fontId="31" fillId="0" borderId="20" xfId="0" applyNumberFormat="1" applyFont="1" applyBorder="1" applyAlignment="1">
      <alignment horizontal="center" vertical="center"/>
    </xf>
    <xf numFmtId="10" fontId="31" fillId="0" borderId="33" xfId="0" applyNumberFormat="1" applyFont="1" applyBorder="1" applyAlignment="1">
      <alignment horizontal="center" vertical="center"/>
    </xf>
    <xf numFmtId="10" fontId="31" fillId="0" borderId="34" xfId="0" applyNumberFormat="1" applyFont="1" applyBorder="1" applyAlignment="1">
      <alignment horizontal="center" vertical="center"/>
    </xf>
    <xf numFmtId="10" fontId="4" fillId="0" borderId="1" xfId="1" applyNumberFormat="1" applyFont="1" applyBorder="1" applyAlignment="1">
      <alignment horizontal="center" vertical="center"/>
    </xf>
    <xf numFmtId="10" fontId="4" fillId="0" borderId="0" xfId="1" applyNumberFormat="1" applyFont="1" applyBorder="1" applyAlignment="1">
      <alignment horizontal="center" vertical="center"/>
    </xf>
    <xf numFmtId="10" fontId="4" fillId="0" borderId="27" xfId="1" applyNumberFormat="1" applyFont="1" applyBorder="1" applyAlignment="1">
      <alignment horizontal="center" vertical="center"/>
    </xf>
    <xf numFmtId="10" fontId="31" fillId="0" borderId="27" xfId="1" applyNumberFormat="1" applyFont="1" applyBorder="1" applyAlignment="1">
      <alignment horizontal="center" vertical="center"/>
    </xf>
    <xf numFmtId="0" fontId="38" fillId="0" borderId="1" xfId="0" applyFont="1" applyBorder="1"/>
    <xf numFmtId="0" fontId="38" fillId="0" borderId="0" xfId="0" applyFont="1"/>
    <xf numFmtId="0" fontId="38" fillId="0" borderId="27" xfId="0" applyFont="1" applyBorder="1"/>
    <xf numFmtId="0" fontId="30" fillId="0" borderId="35" xfId="0" applyFont="1" applyBorder="1" applyAlignment="1">
      <alignment horizontal="center" vertical="center"/>
    </xf>
    <xf numFmtId="0" fontId="30" fillId="10" borderId="38" xfId="0" applyFont="1" applyFill="1" applyBorder="1" applyAlignment="1">
      <alignment horizontal="center" vertical="center"/>
    </xf>
    <xf numFmtId="10" fontId="37" fillId="10" borderId="36" xfId="0" applyNumberFormat="1" applyFont="1" applyFill="1" applyBorder="1" applyAlignment="1">
      <alignment horizontal="center" vertical="center"/>
    </xf>
    <xf numFmtId="10" fontId="37" fillId="10" borderId="39" xfId="0" applyNumberFormat="1" applyFont="1" applyFill="1" applyBorder="1" applyAlignment="1">
      <alignment horizontal="center" vertical="center"/>
    </xf>
    <xf numFmtId="10" fontId="37" fillId="10" borderId="40" xfId="0" applyNumberFormat="1" applyFont="1" applyFill="1" applyBorder="1" applyAlignment="1">
      <alignment horizontal="center" vertical="center"/>
    </xf>
    <xf numFmtId="10" fontId="31" fillId="0" borderId="16" xfId="1" applyNumberFormat="1" applyFont="1" applyBorder="1" applyAlignment="1">
      <alignment horizontal="center" vertical="center"/>
    </xf>
    <xf numFmtId="10" fontId="31" fillId="0" borderId="17" xfId="1" applyNumberFormat="1" applyFont="1" applyBorder="1" applyAlignment="1">
      <alignment horizontal="center" vertical="center"/>
    </xf>
    <xf numFmtId="10" fontId="37" fillId="10" borderId="25" xfId="1" applyNumberFormat="1" applyFont="1" applyFill="1" applyBorder="1" applyAlignment="1">
      <alignment horizontal="center" vertical="center"/>
    </xf>
    <xf numFmtId="10" fontId="37" fillId="10" borderId="26" xfId="1" applyNumberFormat="1" applyFont="1" applyFill="1" applyBorder="1" applyAlignment="1">
      <alignment horizontal="center" vertical="center"/>
    </xf>
    <xf numFmtId="10" fontId="31" fillId="0" borderId="33" xfId="1" applyNumberFormat="1" applyFont="1" applyBorder="1" applyAlignment="1">
      <alignment horizontal="center" vertical="center"/>
    </xf>
    <xf numFmtId="10" fontId="31" fillId="0" borderId="34" xfId="1" applyNumberFormat="1" applyFont="1" applyBorder="1" applyAlignment="1">
      <alignment horizontal="center" vertical="center"/>
    </xf>
    <xf numFmtId="10" fontId="37" fillId="10" borderId="39" xfId="1" applyNumberFormat="1" applyFont="1" applyFill="1" applyBorder="1" applyAlignment="1">
      <alignment horizontal="center" vertical="center"/>
    </xf>
    <xf numFmtId="10" fontId="37" fillId="10" borderId="40" xfId="1" applyNumberFormat="1" applyFont="1" applyFill="1" applyBorder="1" applyAlignment="1">
      <alignment horizontal="center" vertical="center"/>
    </xf>
    <xf numFmtId="10" fontId="4" fillId="10" borderId="42" xfId="1" applyNumberFormat="1" applyFont="1" applyFill="1" applyBorder="1" applyAlignment="1">
      <alignment horizontal="center" vertical="center"/>
    </xf>
    <xf numFmtId="10" fontId="4" fillId="10" borderId="41" xfId="1" applyNumberFormat="1" applyFont="1" applyFill="1" applyBorder="1" applyAlignment="1">
      <alignment horizontal="center" vertical="center"/>
    </xf>
    <xf numFmtId="10" fontId="4" fillId="10" borderId="38" xfId="1" applyNumberFormat="1" applyFont="1" applyFill="1" applyBorder="1" applyAlignment="1">
      <alignment horizontal="center" vertical="center"/>
    </xf>
    <xf numFmtId="10" fontId="31" fillId="10" borderId="38" xfId="1" applyNumberFormat="1" applyFont="1" applyFill="1" applyBorder="1" applyAlignment="1">
      <alignment horizontal="center" vertical="center"/>
    </xf>
    <xf numFmtId="10" fontId="31" fillId="0" borderId="43" xfId="0" applyNumberFormat="1" applyFont="1" applyBorder="1" applyAlignment="1">
      <alignment horizontal="center" vertical="center"/>
    </xf>
    <xf numFmtId="10" fontId="31" fillId="0" borderId="44" xfId="0" applyNumberFormat="1" applyFont="1" applyBorder="1" applyAlignment="1">
      <alignment horizontal="center" vertical="center"/>
    </xf>
    <xf numFmtId="10" fontId="31" fillId="0" borderId="45" xfId="0" applyNumberFormat="1" applyFont="1" applyBorder="1" applyAlignment="1">
      <alignment horizontal="center" vertical="center"/>
    </xf>
    <xf numFmtId="10" fontId="31" fillId="0" borderId="46" xfId="0" applyNumberFormat="1"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10" fontId="31" fillId="0" borderId="48" xfId="0" applyNumberFormat="1" applyFont="1" applyBorder="1" applyAlignment="1">
      <alignment horizontal="center" vertical="center"/>
    </xf>
    <xf numFmtId="10" fontId="31" fillId="0" borderId="49" xfId="0" applyNumberFormat="1" applyFont="1" applyBorder="1" applyAlignment="1">
      <alignment horizontal="center" vertical="center"/>
    </xf>
    <xf numFmtId="10" fontId="31" fillId="0" borderId="50" xfId="0" applyNumberFormat="1" applyFont="1" applyBorder="1" applyAlignment="1">
      <alignment horizontal="center" vertical="center"/>
    </xf>
    <xf numFmtId="10" fontId="37" fillId="10" borderId="51" xfId="0" applyNumberFormat="1" applyFont="1" applyFill="1" applyBorder="1" applyAlignment="1">
      <alignment horizontal="center" vertical="center"/>
    </xf>
    <xf numFmtId="10" fontId="37" fillId="10" borderId="52" xfId="0" applyNumberFormat="1" applyFont="1" applyFill="1" applyBorder="1" applyAlignment="1">
      <alignment horizontal="center" vertical="center"/>
    </xf>
    <xf numFmtId="10" fontId="37" fillId="10" borderId="53" xfId="0" applyNumberFormat="1" applyFont="1" applyFill="1" applyBorder="1" applyAlignment="1">
      <alignment horizontal="center" vertical="center"/>
    </xf>
    <xf numFmtId="10" fontId="31" fillId="0" borderId="51" xfId="0" applyNumberFormat="1" applyFont="1" applyBorder="1" applyAlignment="1">
      <alignment horizontal="center" vertical="center"/>
    </xf>
    <xf numFmtId="10" fontId="31" fillId="0" borderId="52" xfId="0" applyNumberFormat="1" applyFont="1" applyBorder="1" applyAlignment="1">
      <alignment horizontal="center" vertical="center"/>
    </xf>
    <xf numFmtId="10" fontId="31" fillId="0" borderId="53" xfId="0" applyNumberFormat="1" applyFont="1" applyBorder="1" applyAlignment="1">
      <alignment horizontal="center" vertical="center"/>
    </xf>
    <xf numFmtId="0" fontId="30" fillId="10" borderId="54" xfId="0" applyFont="1" applyFill="1" applyBorder="1" applyAlignment="1">
      <alignment horizontal="center" vertical="center"/>
    </xf>
    <xf numFmtId="0" fontId="30" fillId="0" borderId="55" xfId="0" applyFont="1" applyBorder="1" applyAlignment="1">
      <alignment horizontal="center" vertical="center"/>
    </xf>
    <xf numFmtId="10" fontId="37" fillId="10" borderId="56" xfId="0" applyNumberFormat="1" applyFont="1" applyFill="1" applyBorder="1" applyAlignment="1">
      <alignment horizontal="center" vertical="center"/>
    </xf>
    <xf numFmtId="10" fontId="37" fillId="10" borderId="57" xfId="0" applyNumberFormat="1" applyFont="1" applyFill="1" applyBorder="1" applyAlignment="1">
      <alignment horizontal="center" vertical="center"/>
    </xf>
    <xf numFmtId="10" fontId="37" fillId="10" borderId="58" xfId="0" applyNumberFormat="1" applyFont="1" applyFill="1" applyBorder="1" applyAlignment="1">
      <alignment horizontal="center" vertical="center"/>
    </xf>
    <xf numFmtId="10" fontId="42" fillId="10" borderId="25" xfId="0" applyNumberFormat="1" applyFont="1" applyFill="1" applyBorder="1" applyAlignment="1">
      <alignment horizontal="center" vertical="center"/>
    </xf>
    <xf numFmtId="10" fontId="31" fillId="0" borderId="14" xfId="0" applyNumberFormat="1" applyFont="1" applyBorder="1" applyAlignment="1">
      <alignment horizontal="center" vertical="center"/>
    </xf>
    <xf numFmtId="10" fontId="37" fillId="10" borderId="59" xfId="0" applyNumberFormat="1" applyFont="1" applyFill="1" applyBorder="1" applyAlignment="1">
      <alignment horizontal="center" vertical="center"/>
    </xf>
    <xf numFmtId="10" fontId="31" fillId="0" borderId="60" xfId="0" applyNumberFormat="1" applyFont="1" applyBorder="1" applyAlignment="1">
      <alignment horizontal="center" vertical="center"/>
    </xf>
    <xf numFmtId="10" fontId="37" fillId="10" borderId="37" xfId="0" applyNumberFormat="1" applyFont="1" applyFill="1" applyBorder="1" applyAlignment="1">
      <alignment horizontal="center" vertical="center"/>
    </xf>
    <xf numFmtId="0" fontId="34" fillId="0" borderId="67" xfId="0" applyFont="1" applyBorder="1"/>
    <xf numFmtId="0" fontId="34" fillId="0" borderId="69" xfId="0" applyFont="1" applyBorder="1"/>
    <xf numFmtId="0" fontId="30" fillId="0" borderId="75" xfId="0" applyFont="1" applyBorder="1" applyAlignment="1">
      <alignment horizontal="center" vertical="center"/>
    </xf>
    <xf numFmtId="0" fontId="30" fillId="10" borderId="75" xfId="0" applyFont="1" applyFill="1" applyBorder="1" applyAlignment="1">
      <alignment horizontal="center" vertical="center"/>
    </xf>
    <xf numFmtId="10" fontId="8" fillId="0" borderId="9" xfId="1" applyNumberFormat="1" applyFont="1" applyBorder="1" applyAlignment="1">
      <alignment horizontal="center" vertical="center"/>
    </xf>
    <xf numFmtId="0" fontId="11" fillId="13" borderId="31" xfId="0" applyFont="1" applyFill="1" applyBorder="1" applyAlignment="1">
      <alignment horizontal="center" vertical="center" wrapText="1"/>
    </xf>
    <xf numFmtId="10" fontId="31" fillId="0" borderId="77" xfId="0" applyNumberFormat="1" applyFont="1" applyBorder="1" applyAlignment="1">
      <alignment horizontal="center" vertical="center"/>
    </xf>
    <xf numFmtId="10" fontId="37" fillId="10" borderId="78" xfId="0" applyNumberFormat="1" applyFont="1" applyFill="1" applyBorder="1" applyAlignment="1">
      <alignment horizontal="center" vertical="center"/>
    </xf>
    <xf numFmtId="10" fontId="31" fillId="0" borderId="79" xfId="0" applyNumberFormat="1" applyFont="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wrapText="1"/>
    </xf>
    <xf numFmtId="10" fontId="37" fillId="10" borderId="80" xfId="0" applyNumberFormat="1" applyFont="1" applyFill="1" applyBorder="1" applyAlignment="1">
      <alignment horizontal="center" vertical="center"/>
    </xf>
    <xf numFmtId="10" fontId="37" fillId="10" borderId="33" xfId="0" applyNumberFormat="1" applyFont="1" applyFill="1" applyBorder="1" applyAlignment="1">
      <alignment horizontal="center" vertical="center"/>
    </xf>
    <xf numFmtId="10" fontId="37" fillId="10" borderId="34" xfId="0" applyNumberFormat="1" applyFont="1" applyFill="1" applyBorder="1" applyAlignment="1">
      <alignment horizontal="center" vertical="center"/>
    </xf>
    <xf numFmtId="10" fontId="31" fillId="0" borderId="81" xfId="0" applyNumberFormat="1" applyFont="1" applyBorder="1" applyAlignment="1">
      <alignment horizontal="center" vertical="center"/>
    </xf>
    <xf numFmtId="10" fontId="37" fillId="10" borderId="82" xfId="0" applyNumberFormat="1" applyFont="1" applyFill="1" applyBorder="1" applyAlignment="1">
      <alignment horizontal="center" vertical="center"/>
    </xf>
    <xf numFmtId="10" fontId="50" fillId="0" borderId="33" xfId="0" applyNumberFormat="1" applyFont="1" applyBorder="1" applyAlignment="1">
      <alignment horizontal="center" vertical="center"/>
    </xf>
    <xf numFmtId="10" fontId="50" fillId="0" borderId="34" xfId="0" applyNumberFormat="1" applyFont="1" applyBorder="1" applyAlignment="1">
      <alignment horizontal="center" vertical="center"/>
    </xf>
    <xf numFmtId="10" fontId="31" fillId="0" borderId="85" xfId="0" applyNumberFormat="1" applyFont="1" applyBorder="1" applyAlignment="1">
      <alignment horizontal="center" vertical="center"/>
    </xf>
    <xf numFmtId="10" fontId="31" fillId="0" borderId="86" xfId="0" applyNumberFormat="1" applyFont="1" applyBorder="1" applyAlignment="1">
      <alignment horizontal="center" vertical="center"/>
    </xf>
    <xf numFmtId="10" fontId="31" fillId="0" borderId="87" xfId="0" applyNumberFormat="1" applyFont="1" applyBorder="1" applyAlignment="1">
      <alignment horizontal="center" vertical="center"/>
    </xf>
    <xf numFmtId="10" fontId="31" fillId="0" borderId="88" xfId="0" applyNumberFormat="1" applyFont="1" applyBorder="1" applyAlignment="1">
      <alignment horizontal="center" vertical="center"/>
    </xf>
    <xf numFmtId="0" fontId="5" fillId="4" borderId="9" xfId="0" applyFont="1" applyFill="1" applyBorder="1" applyAlignment="1">
      <alignment horizontal="center" vertical="center" wrapText="1" readingOrder="1"/>
    </xf>
    <xf numFmtId="0" fontId="5" fillId="4" borderId="12" xfId="0" applyFont="1" applyFill="1" applyBorder="1" applyAlignment="1">
      <alignment vertical="center" wrapText="1" readingOrder="1"/>
    </xf>
    <xf numFmtId="0" fontId="5" fillId="4" borderId="9" xfId="0" applyFont="1" applyFill="1" applyBorder="1" applyAlignment="1">
      <alignment vertical="center" wrapText="1" readingOrder="1"/>
    </xf>
    <xf numFmtId="0" fontId="5" fillId="4" borderId="10" xfId="0" applyFont="1" applyFill="1" applyBorder="1" applyAlignment="1">
      <alignment vertical="center" wrapText="1" readingOrder="1"/>
    </xf>
    <xf numFmtId="10" fontId="37" fillId="10" borderId="44" xfId="0" applyNumberFormat="1" applyFont="1" applyFill="1" applyBorder="1" applyAlignment="1">
      <alignment horizontal="center" vertical="center"/>
    </xf>
    <xf numFmtId="0" fontId="38" fillId="0" borderId="42" xfId="0" applyFont="1" applyBorder="1"/>
    <xf numFmtId="0" fontId="38" fillId="0" borderId="41" xfId="0" applyFont="1" applyBorder="1"/>
    <xf numFmtId="0" fontId="38" fillId="0" borderId="38" xfId="0" applyFont="1" applyBorder="1"/>
    <xf numFmtId="0" fontId="34" fillId="0" borderId="89" xfId="0" applyFont="1" applyBorder="1"/>
    <xf numFmtId="0" fontId="27" fillId="5" borderId="0" xfId="0" applyFont="1" applyFill="1" applyAlignment="1">
      <alignment horizontal="center" vertical="center"/>
    </xf>
    <xf numFmtId="0" fontId="11" fillId="5" borderId="0" xfId="0" applyFont="1" applyFill="1" applyAlignment="1">
      <alignment horizontal="center" vertical="center"/>
    </xf>
    <xf numFmtId="10" fontId="4" fillId="5" borderId="25" xfId="1" applyNumberFormat="1" applyFont="1" applyFill="1" applyBorder="1" applyAlignment="1">
      <alignment horizontal="center" vertical="center"/>
    </xf>
    <xf numFmtId="10" fontId="30" fillId="5" borderId="0" xfId="1" applyNumberFormat="1" applyFont="1" applyFill="1" applyBorder="1" applyAlignment="1">
      <alignment horizontal="center" vertical="center"/>
    </xf>
    <xf numFmtId="0" fontId="15" fillId="5" borderId="0" xfId="0" applyFont="1" applyFill="1" applyAlignment="1">
      <alignment horizontal="center" vertical="center"/>
    </xf>
    <xf numFmtId="0" fontId="34" fillId="5" borderId="0" xfId="0" applyFont="1" applyFill="1"/>
    <xf numFmtId="0" fontId="8" fillId="5" borderId="0" xfId="0" applyFont="1" applyFill="1" applyAlignment="1">
      <alignment horizontal="center"/>
    </xf>
    <xf numFmtId="0" fontId="27" fillId="5" borderId="0" xfId="0" applyFont="1" applyFill="1" applyAlignment="1">
      <alignment horizontal="center" vertical="center" textRotation="90"/>
    </xf>
    <xf numFmtId="0" fontId="38" fillId="5" borderId="0" xfId="0" applyFont="1" applyFill="1"/>
    <xf numFmtId="0" fontId="7" fillId="5" borderId="0" xfId="0" applyFont="1" applyFill="1" applyAlignment="1">
      <alignment horizontal="center" vertical="center"/>
    </xf>
    <xf numFmtId="0" fontId="27" fillId="5" borderId="0" xfId="0" applyFont="1" applyFill="1" applyAlignment="1">
      <alignment horizontal="left" vertical="center"/>
    </xf>
    <xf numFmtId="0" fontId="52" fillId="5" borderId="0" xfId="0" applyFont="1" applyFill="1" applyAlignment="1">
      <alignment horizontal="center" vertical="center"/>
    </xf>
    <xf numFmtId="0" fontId="10" fillId="5" borderId="0" xfId="0" applyFont="1" applyFill="1" applyAlignment="1">
      <alignment horizontal="center" vertical="center"/>
    </xf>
    <xf numFmtId="0" fontId="11" fillId="5" borderId="0" xfId="0" applyFont="1" applyFill="1" applyAlignment="1">
      <alignment horizontal="left" vertical="center"/>
    </xf>
    <xf numFmtId="0" fontId="53" fillId="5" borderId="0" xfId="0" applyFont="1" applyFill="1" applyAlignment="1">
      <alignment horizontal="center" vertical="center"/>
    </xf>
    <xf numFmtId="0" fontId="11" fillId="5" borderId="0" xfId="0" applyFont="1" applyFill="1"/>
    <xf numFmtId="0" fontId="54" fillId="5" borderId="0" xfId="0" applyFont="1" applyFill="1" applyAlignment="1">
      <alignment horizontal="center" vertical="center"/>
    </xf>
    <xf numFmtId="10" fontId="4" fillId="5" borderId="57" xfId="1" applyNumberFormat="1" applyFont="1" applyFill="1" applyBorder="1" applyAlignment="1">
      <alignment horizontal="center" vertical="center"/>
    </xf>
    <xf numFmtId="10" fontId="4" fillId="5" borderId="49" xfId="1" applyNumberFormat="1" applyFont="1" applyFill="1" applyBorder="1" applyAlignment="1">
      <alignment horizontal="center" vertical="center"/>
    </xf>
    <xf numFmtId="10" fontId="8" fillId="5" borderId="0" xfId="1" applyNumberFormat="1" applyFont="1" applyFill="1" applyAlignment="1">
      <alignment horizontal="center"/>
    </xf>
    <xf numFmtId="0" fontId="13" fillId="5" borderId="0" xfId="0" applyFont="1" applyFill="1" applyAlignment="1">
      <alignment horizontal="center" vertical="center"/>
    </xf>
    <xf numFmtId="0" fontId="7" fillId="0" borderId="0" xfId="0" applyFont="1" applyAlignment="1">
      <alignment horizontal="center" vertical="center"/>
    </xf>
    <xf numFmtId="0" fontId="27" fillId="0" borderId="0" xfId="0" applyFont="1" applyAlignment="1">
      <alignment horizontal="left" vertical="center"/>
    </xf>
    <xf numFmtId="0" fontId="52" fillId="0" borderId="0" xfId="0" applyFont="1" applyAlignment="1">
      <alignment horizontal="center" vertical="center"/>
    </xf>
    <xf numFmtId="0" fontId="11" fillId="0" borderId="0" xfId="0" applyFont="1" applyAlignment="1">
      <alignment horizontal="left" vertical="center"/>
    </xf>
    <xf numFmtId="0" fontId="53" fillId="0" borderId="0" xfId="0" applyFont="1" applyAlignment="1">
      <alignment horizontal="center" vertical="center"/>
    </xf>
    <xf numFmtId="0" fontId="11" fillId="0" borderId="0" xfId="0" applyFont="1" applyAlignment="1">
      <alignment horizontal="center" vertical="center"/>
    </xf>
    <xf numFmtId="0" fontId="11" fillId="0" borderId="0" xfId="0" applyFont="1"/>
    <xf numFmtId="0" fontId="13" fillId="0" borderId="0" xfId="0" applyFont="1" applyAlignment="1">
      <alignment horizontal="center" vertical="center"/>
    </xf>
    <xf numFmtId="0" fontId="30" fillId="0" borderId="0" xfId="0" applyFont="1" applyAlignment="1">
      <alignment horizontal="center" vertical="center"/>
    </xf>
    <xf numFmtId="10" fontId="4" fillId="0" borderId="0" xfId="1" applyNumberFormat="1" applyFont="1" applyFill="1" applyBorder="1" applyAlignment="1">
      <alignment horizontal="center" vertical="center"/>
    </xf>
    <xf numFmtId="10" fontId="31" fillId="0" borderId="0" xfId="1" applyNumberFormat="1" applyFont="1" applyFill="1" applyBorder="1" applyAlignment="1">
      <alignment horizontal="center" vertical="center"/>
    </xf>
    <xf numFmtId="10" fontId="8" fillId="0" borderId="0" xfId="1" applyNumberFormat="1" applyFont="1" applyFill="1" applyBorder="1" applyAlignment="1">
      <alignment horizontal="center" vertical="center"/>
    </xf>
    <xf numFmtId="10" fontId="30" fillId="0" borderId="0" xfId="1" applyNumberFormat="1" applyFont="1" applyFill="1" applyBorder="1" applyAlignment="1">
      <alignment horizontal="center" vertical="center"/>
    </xf>
    <xf numFmtId="0" fontId="15" fillId="0" borderId="0" xfId="0" applyFont="1" applyAlignment="1">
      <alignment horizontal="center" vertical="center"/>
    </xf>
    <xf numFmtId="0" fontId="34" fillId="0" borderId="0" xfId="0" applyFont="1"/>
    <xf numFmtId="0" fontId="27" fillId="0" borderId="0" xfId="0" applyFont="1" applyAlignment="1">
      <alignment horizontal="center" vertical="center" textRotation="90"/>
    </xf>
    <xf numFmtId="0" fontId="45" fillId="5" borderId="0" xfId="0" applyFont="1" applyFill="1" applyAlignment="1">
      <alignment horizontal="center" vertical="center"/>
    </xf>
    <xf numFmtId="0" fontId="7" fillId="5" borderId="0" xfId="0" applyFont="1" applyFill="1" applyAlignment="1">
      <alignment horizontal="center" vertical="center" wrapText="1"/>
    </xf>
    <xf numFmtId="0" fontId="27" fillId="5" borderId="0" xfId="0" applyFont="1" applyFill="1" applyAlignment="1">
      <alignment horizontal="left" vertical="center" wrapText="1"/>
    </xf>
    <xf numFmtId="0" fontId="9" fillId="5" borderId="0" xfId="0" applyFont="1" applyFill="1" applyAlignment="1">
      <alignment horizontal="center" vertical="center"/>
    </xf>
    <xf numFmtId="0" fontId="55" fillId="5" borderId="0" xfId="0" applyFont="1" applyFill="1" applyAlignment="1">
      <alignment horizontal="center" vertical="center"/>
    </xf>
    <xf numFmtId="10" fontId="11" fillId="5" borderId="0" xfId="0" applyNumberFormat="1" applyFont="1" applyFill="1" applyAlignment="1">
      <alignment horizontal="center" vertical="center"/>
    </xf>
    <xf numFmtId="0" fontId="27" fillId="5" borderId="0" xfId="0" applyFont="1" applyFill="1"/>
    <xf numFmtId="0" fontId="8" fillId="5" borderId="0" xfId="0" applyFont="1" applyFill="1" applyAlignment="1">
      <alignment horizontal="center" vertical="center"/>
    </xf>
    <xf numFmtId="0" fontId="30" fillId="5" borderId="0" xfId="0" applyFont="1" applyFill="1" applyAlignment="1">
      <alignment horizontal="center" vertical="center"/>
    </xf>
    <xf numFmtId="10" fontId="56" fillId="5" borderId="1" xfId="1" applyNumberFormat="1" applyFont="1" applyFill="1" applyBorder="1" applyAlignment="1">
      <alignment horizontal="center" vertical="center"/>
    </xf>
    <xf numFmtId="10" fontId="56" fillId="5" borderId="0" xfId="1" applyNumberFormat="1" applyFont="1" applyFill="1" applyBorder="1" applyAlignment="1">
      <alignment horizontal="center" vertical="center"/>
    </xf>
    <xf numFmtId="10" fontId="56" fillId="5" borderId="27" xfId="1" applyNumberFormat="1" applyFont="1" applyFill="1" applyBorder="1" applyAlignment="1">
      <alignment horizontal="center" vertical="center"/>
    </xf>
    <xf numFmtId="0" fontId="57" fillId="5" borderId="0" xfId="0" applyFont="1" applyFill="1" applyAlignment="1">
      <alignment horizontal="center" vertical="center"/>
    </xf>
    <xf numFmtId="0" fontId="58" fillId="5" borderId="0" xfId="0" applyFont="1" applyFill="1" applyAlignment="1">
      <alignment horizontal="center" vertical="center"/>
    </xf>
    <xf numFmtId="0" fontId="59" fillId="5" borderId="0" xfId="0" applyFont="1" applyFill="1" applyAlignment="1">
      <alignment horizontal="center" vertical="center"/>
    </xf>
    <xf numFmtId="0" fontId="56" fillId="5" borderId="42" xfId="0" applyFont="1" applyFill="1" applyBorder="1" applyAlignment="1">
      <alignment horizontal="center" vertical="center" wrapText="1"/>
    </xf>
    <xf numFmtId="0" fontId="56" fillId="5" borderId="41" xfId="0" applyFont="1" applyFill="1" applyBorder="1" applyAlignment="1">
      <alignment horizontal="center" vertical="center" wrapText="1"/>
    </xf>
    <xf numFmtId="0" fontId="56" fillId="5" borderId="38" xfId="0" applyFont="1" applyFill="1" applyBorder="1" applyAlignment="1">
      <alignment horizontal="center" vertical="center" wrapText="1"/>
    </xf>
    <xf numFmtId="0" fontId="60" fillId="5" borderId="0" xfId="0" applyFont="1" applyFill="1"/>
    <xf numFmtId="0" fontId="61" fillId="5" borderId="0" xfId="0" applyFont="1" applyFill="1" applyAlignment="1">
      <alignment horizontal="center" vertical="center"/>
    </xf>
    <xf numFmtId="0" fontId="56" fillId="5" borderId="0" xfId="0" applyFont="1" applyFill="1" applyAlignment="1">
      <alignment horizontal="center" vertical="center"/>
    </xf>
    <xf numFmtId="0" fontId="62" fillId="5" borderId="0" xfId="0" applyFont="1" applyFill="1" applyAlignment="1">
      <alignment horizontal="center"/>
    </xf>
    <xf numFmtId="0" fontId="38" fillId="5" borderId="0" xfId="0" applyFont="1" applyFill="1" applyAlignment="1">
      <alignment horizontal="center"/>
    </xf>
    <xf numFmtId="0" fontId="63" fillId="5" borderId="0" xfId="0" applyFont="1" applyFill="1" applyAlignment="1">
      <alignment horizontal="center" vertical="center"/>
    </xf>
    <xf numFmtId="0" fontId="45" fillId="0" borderId="0" xfId="0" applyFont="1" applyAlignment="1">
      <alignment horizontal="center" vertical="center"/>
    </xf>
    <xf numFmtId="0" fontId="7" fillId="0" borderId="0" xfId="0" applyFont="1" applyAlignment="1">
      <alignment horizontal="center" vertical="center" wrapText="1"/>
    </xf>
    <xf numFmtId="0" fontId="27" fillId="0" borderId="0" xfId="0" applyFont="1" applyAlignment="1">
      <alignment horizontal="left" vertical="center" wrapText="1"/>
    </xf>
    <xf numFmtId="0" fontId="55" fillId="0" borderId="0" xfId="0" applyFont="1" applyAlignment="1">
      <alignment horizontal="center" vertical="center"/>
    </xf>
    <xf numFmtId="10" fontId="11" fillId="0" borderId="0" xfId="0" applyNumberFormat="1" applyFont="1" applyAlignment="1">
      <alignment horizontal="center" vertical="center"/>
    </xf>
    <xf numFmtId="0" fontId="27" fillId="0" borderId="0" xfId="0" applyFont="1" applyAlignment="1">
      <alignment horizontal="center" vertical="center"/>
    </xf>
    <xf numFmtId="0" fontId="27" fillId="0" borderId="0" xfId="0" applyFont="1"/>
    <xf numFmtId="10" fontId="31" fillId="0" borderId="0" xfId="1" applyNumberFormat="1" applyFont="1" applyFill="1" applyBorder="1" applyAlignment="1">
      <alignment horizontal="center" vertical="center"/>
    </xf>
    <xf numFmtId="0" fontId="30" fillId="21" borderId="3" xfId="0" applyFont="1" applyFill="1" applyBorder="1" applyAlignment="1">
      <alignment horizontal="center" vertical="center"/>
    </xf>
    <xf numFmtId="0" fontId="30" fillId="21" borderId="4" xfId="0" applyFont="1" applyFill="1" applyBorder="1" applyAlignment="1">
      <alignment horizontal="center" vertical="center"/>
    </xf>
    <xf numFmtId="0" fontId="30" fillId="21" borderId="5" xfId="0" applyFont="1" applyFill="1" applyBorder="1" applyAlignment="1">
      <alignment horizontal="center" vertical="center"/>
    </xf>
    <xf numFmtId="10" fontId="8" fillId="5" borderId="9" xfId="1" applyNumberFormat="1" applyFont="1" applyFill="1" applyBorder="1" applyAlignment="1">
      <alignment horizontal="center" vertical="center"/>
    </xf>
    <xf numFmtId="10" fontId="8" fillId="5" borderId="10" xfId="1" applyNumberFormat="1" applyFont="1" applyFill="1" applyBorder="1" applyAlignment="1">
      <alignment horizontal="center" vertical="center"/>
    </xf>
    <xf numFmtId="10" fontId="8" fillId="5" borderId="12" xfId="1" applyNumberFormat="1" applyFont="1" applyFill="1" applyBorder="1" applyAlignment="1">
      <alignment horizontal="center" vertical="center"/>
    </xf>
    <xf numFmtId="0" fontId="30" fillId="5" borderId="47" xfId="0" applyFont="1" applyFill="1" applyBorder="1" applyAlignment="1">
      <alignment horizontal="center" vertical="center"/>
    </xf>
    <xf numFmtId="0" fontId="30" fillId="5" borderId="10" xfId="0" applyFont="1" applyFill="1" applyBorder="1" applyAlignment="1">
      <alignment horizontal="center" vertical="center"/>
    </xf>
    <xf numFmtId="10" fontId="31" fillId="14" borderId="12" xfId="1" applyNumberFormat="1" applyFont="1" applyFill="1" applyBorder="1" applyAlignment="1">
      <alignment horizontal="center" vertical="center"/>
    </xf>
    <xf numFmtId="10" fontId="31" fillId="14" borderId="10" xfId="1" applyNumberFormat="1" applyFont="1" applyFill="1" applyBorder="1" applyAlignment="1">
      <alignment horizontal="center" vertical="center"/>
    </xf>
    <xf numFmtId="10" fontId="31" fillId="14" borderId="9" xfId="1" applyNumberFormat="1" applyFont="1" applyFill="1" applyBorder="1" applyAlignment="1">
      <alignment horizontal="center" vertical="center"/>
    </xf>
    <xf numFmtId="10" fontId="31" fillId="20" borderId="9" xfId="1" applyNumberFormat="1" applyFont="1" applyFill="1" applyBorder="1" applyAlignment="1">
      <alignment horizontal="center" vertical="center"/>
    </xf>
    <xf numFmtId="10" fontId="31" fillId="20" borderId="10" xfId="1" applyNumberFormat="1" applyFont="1" applyFill="1" applyBorder="1" applyAlignment="1">
      <alignment horizontal="center" vertical="center"/>
    </xf>
    <xf numFmtId="0" fontId="30"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0" fillId="5" borderId="9" xfId="0" applyFont="1" applyFill="1" applyBorder="1" applyAlignment="1">
      <alignment horizontal="center" vertical="center"/>
    </xf>
    <xf numFmtId="0" fontId="30" fillId="5" borderId="29" xfId="0" applyFont="1" applyFill="1" applyBorder="1" applyAlignment="1">
      <alignment horizontal="center" vertical="center"/>
    </xf>
    <xf numFmtId="0" fontId="15" fillId="19" borderId="12" xfId="0" applyFont="1" applyFill="1" applyBorder="1" applyAlignment="1">
      <alignment horizontal="center" vertical="center" textRotation="90" wrapText="1"/>
    </xf>
    <xf numFmtId="0" fontId="15" fillId="19" borderId="9" xfId="0" applyFont="1" applyFill="1" applyBorder="1" applyAlignment="1">
      <alignment horizontal="center" vertical="center" textRotation="90" wrapText="1"/>
    </xf>
    <xf numFmtId="0" fontId="15" fillId="19" borderId="10" xfId="0" applyFont="1" applyFill="1" applyBorder="1" applyAlignment="1">
      <alignment horizontal="center" vertical="center" textRotation="90" wrapText="1"/>
    </xf>
    <xf numFmtId="0" fontId="30" fillId="0" borderId="29" xfId="0" applyFont="1" applyBorder="1" applyAlignment="1">
      <alignment horizontal="center" vertical="center" wrapText="1"/>
    </xf>
    <xf numFmtId="0" fontId="30" fillId="0" borderId="9" xfId="0" applyFont="1" applyBorder="1" applyAlignment="1">
      <alignment horizontal="center" vertical="center" wrapText="1"/>
    </xf>
    <xf numFmtId="10" fontId="8" fillId="0" borderId="12" xfId="1" applyNumberFormat="1" applyFont="1" applyBorder="1" applyAlignment="1">
      <alignment horizontal="center" vertical="center"/>
    </xf>
    <xf numFmtId="10" fontId="8" fillId="0" borderId="9" xfId="1" applyNumberFormat="1" applyFont="1" applyBorder="1" applyAlignment="1">
      <alignment horizontal="center" vertical="center"/>
    </xf>
    <xf numFmtId="10" fontId="8" fillId="0" borderId="10" xfId="1" applyNumberFormat="1" applyFont="1" applyBorder="1" applyAlignment="1">
      <alignment horizontal="center" vertical="center"/>
    </xf>
    <xf numFmtId="9" fontId="11" fillId="19" borderId="8" xfId="0" applyNumberFormat="1" applyFont="1" applyFill="1" applyBorder="1" applyAlignment="1">
      <alignment horizontal="left" vertical="center" wrapText="1"/>
    </xf>
    <xf numFmtId="9" fontId="11" fillId="19" borderId="22" xfId="0" applyNumberFormat="1" applyFont="1" applyFill="1" applyBorder="1" applyAlignment="1">
      <alignment horizontal="left" vertical="center" wrapText="1"/>
    </xf>
    <xf numFmtId="164" fontId="11" fillId="19" borderId="8" xfId="1" applyNumberFormat="1" applyFont="1" applyFill="1" applyBorder="1" applyAlignment="1">
      <alignment horizontal="center" vertical="center" wrapText="1"/>
    </xf>
    <xf numFmtId="164" fontId="11" fillId="19" borderId="22" xfId="1" applyNumberFormat="1" applyFont="1" applyFill="1" applyBorder="1" applyAlignment="1">
      <alignment horizontal="center" vertical="center" wrapText="1"/>
    </xf>
    <xf numFmtId="9" fontId="11" fillId="19" borderId="37" xfId="0" applyNumberFormat="1" applyFont="1" applyFill="1" applyBorder="1" applyAlignment="1">
      <alignment horizontal="left" vertical="center" wrapText="1"/>
    </xf>
    <xf numFmtId="164" fontId="11" fillId="19" borderId="37" xfId="1" applyNumberFormat="1" applyFont="1" applyFill="1" applyBorder="1" applyAlignment="1">
      <alignment horizontal="center" vertical="center" wrapText="1"/>
    </xf>
    <xf numFmtId="164" fontId="11" fillId="19" borderId="21" xfId="1" applyNumberFormat="1" applyFont="1" applyFill="1" applyBorder="1" applyAlignment="1">
      <alignment horizontal="center" vertical="center" wrapText="1"/>
    </xf>
    <xf numFmtId="10" fontId="8" fillId="10" borderId="18" xfId="1" applyNumberFormat="1" applyFont="1" applyFill="1" applyBorder="1" applyAlignment="1">
      <alignment horizontal="center" vertical="center"/>
    </xf>
    <xf numFmtId="10" fontId="8" fillId="10" borderId="0" xfId="1" applyNumberFormat="1" applyFont="1" applyFill="1" applyBorder="1" applyAlignment="1">
      <alignment horizontal="center" vertical="center"/>
    </xf>
    <xf numFmtId="10" fontId="8" fillId="10" borderId="41" xfId="1" applyNumberFormat="1" applyFont="1" applyFill="1" applyBorder="1" applyAlignment="1">
      <alignment horizontal="center" vertical="center"/>
    </xf>
    <xf numFmtId="10" fontId="8" fillId="0" borderId="18" xfId="1" applyNumberFormat="1" applyFont="1" applyFill="1" applyBorder="1" applyAlignment="1">
      <alignment horizontal="center" vertical="center"/>
    </xf>
    <xf numFmtId="10" fontId="8" fillId="0" borderId="0" xfId="1" applyNumberFormat="1" applyFont="1" applyFill="1" applyBorder="1" applyAlignment="1">
      <alignment horizontal="center" vertical="center"/>
    </xf>
    <xf numFmtId="10" fontId="8" fillId="0" borderId="41" xfId="1" applyNumberFormat="1" applyFont="1" applyFill="1" applyBorder="1" applyAlignment="1">
      <alignment horizontal="center" vertical="center"/>
    </xf>
    <xf numFmtId="10" fontId="8" fillId="10" borderId="12" xfId="1" applyNumberFormat="1" applyFont="1" applyFill="1" applyBorder="1" applyAlignment="1">
      <alignment horizontal="center" vertical="center"/>
    </xf>
    <xf numFmtId="10" fontId="8" fillId="10" borderId="9" xfId="1" applyNumberFormat="1" applyFont="1" applyFill="1" applyBorder="1" applyAlignment="1">
      <alignment horizontal="center" vertical="center"/>
    </xf>
    <xf numFmtId="10" fontId="8" fillId="10" borderId="10" xfId="1" applyNumberFormat="1" applyFont="1" applyFill="1" applyBorder="1" applyAlignment="1">
      <alignment horizontal="center" vertical="center"/>
    </xf>
    <xf numFmtId="10" fontId="8" fillId="0" borderId="15" xfId="1" applyNumberFormat="1" applyFont="1" applyFill="1" applyBorder="1" applyAlignment="1">
      <alignment horizontal="center" vertical="center"/>
    </xf>
    <xf numFmtId="10" fontId="8" fillId="0" borderId="27" xfId="1" applyNumberFormat="1" applyFont="1" applyFill="1" applyBorder="1" applyAlignment="1">
      <alignment horizontal="center" vertical="center"/>
    </xf>
    <xf numFmtId="10" fontId="8" fillId="0" borderId="38" xfId="1" applyNumberFormat="1" applyFont="1" applyFill="1" applyBorder="1" applyAlignment="1">
      <alignment horizontal="center" vertical="center"/>
    </xf>
    <xf numFmtId="9" fontId="11" fillId="19" borderId="20" xfId="0" applyNumberFormat="1" applyFont="1" applyFill="1" applyBorder="1" applyAlignment="1">
      <alignment horizontal="left" vertical="center" wrapText="1"/>
    </xf>
    <xf numFmtId="9" fontId="11" fillId="19" borderId="36" xfId="0" applyNumberFormat="1" applyFont="1" applyFill="1" applyBorder="1" applyAlignment="1">
      <alignment horizontal="left" vertical="center" wrapText="1"/>
    </xf>
    <xf numFmtId="0" fontId="29" fillId="19" borderId="21" xfId="0" applyFont="1" applyFill="1" applyBorder="1" applyAlignment="1">
      <alignment horizontal="center" vertical="center"/>
    </xf>
    <xf numFmtId="0" fontId="29" fillId="19" borderId="37" xfId="0" applyFont="1" applyFill="1" applyBorder="1" applyAlignment="1">
      <alignment horizontal="center" vertical="center"/>
    </xf>
    <xf numFmtId="9" fontId="11" fillId="19" borderId="21" xfId="0" applyNumberFormat="1" applyFont="1" applyFill="1" applyBorder="1" applyAlignment="1">
      <alignment horizontal="center" vertical="center" wrapText="1"/>
    </xf>
    <xf numFmtId="9" fontId="11" fillId="19" borderId="37" xfId="0" applyNumberFormat="1" applyFont="1" applyFill="1" applyBorder="1" applyAlignment="1">
      <alignment horizontal="center" vertical="center" wrapText="1"/>
    </xf>
    <xf numFmtId="0" fontId="11" fillId="19" borderId="21" xfId="0" applyFont="1" applyFill="1" applyBorder="1" applyAlignment="1">
      <alignment horizontal="center" vertical="center" wrapText="1" readingOrder="1"/>
    </xf>
    <xf numFmtId="0" fontId="11" fillId="19" borderId="37" xfId="0" applyFont="1" applyFill="1" applyBorder="1" applyAlignment="1">
      <alignment horizontal="center" vertical="center" wrapText="1" readingOrder="1"/>
    </xf>
    <xf numFmtId="9" fontId="11" fillId="19" borderId="21" xfId="0" applyNumberFormat="1" applyFont="1" applyFill="1" applyBorder="1" applyAlignment="1">
      <alignment horizontal="center" vertical="center"/>
    </xf>
    <xf numFmtId="9" fontId="11" fillId="19" borderId="37" xfId="0" applyNumberFormat="1" applyFont="1" applyFill="1" applyBorder="1" applyAlignment="1">
      <alignment horizontal="center" vertical="center"/>
    </xf>
    <xf numFmtId="9" fontId="11" fillId="19" borderId="21" xfId="0" applyNumberFormat="1" applyFont="1" applyFill="1" applyBorder="1" applyAlignment="1">
      <alignment horizontal="left" vertical="center" wrapText="1"/>
    </xf>
    <xf numFmtId="0" fontId="11" fillId="19" borderId="8" xfId="0" applyFont="1" applyFill="1" applyBorder="1" applyAlignment="1">
      <alignment horizontal="left" vertical="center" wrapText="1"/>
    </xf>
    <xf numFmtId="0" fontId="11" fillId="19" borderId="37" xfId="0" applyFont="1" applyFill="1" applyBorder="1" applyAlignment="1">
      <alignment horizontal="left" vertical="center" wrapText="1"/>
    </xf>
    <xf numFmtId="164" fontId="11" fillId="19" borderId="55" xfId="1" applyNumberFormat="1" applyFont="1" applyFill="1" applyBorder="1" applyAlignment="1">
      <alignment horizontal="center" vertical="center" wrapText="1"/>
    </xf>
    <xf numFmtId="164" fontId="11" fillId="19" borderId="74" xfId="1" applyNumberFormat="1" applyFont="1" applyFill="1" applyBorder="1" applyAlignment="1">
      <alignment horizontal="center" vertical="center" wrapText="1"/>
    </xf>
    <xf numFmtId="0" fontId="11" fillId="19" borderId="8" xfId="2" applyFont="1" applyFill="1" applyBorder="1" applyAlignment="1">
      <alignment horizontal="center" vertical="center" wrapText="1"/>
    </xf>
    <xf numFmtId="0" fontId="11" fillId="19" borderId="21" xfId="2" applyFont="1" applyFill="1" applyBorder="1" applyAlignment="1">
      <alignment horizontal="center" vertical="center" wrapText="1"/>
    </xf>
    <xf numFmtId="0" fontId="11" fillId="19" borderId="37" xfId="2" applyFont="1" applyFill="1" applyBorder="1" applyAlignment="1">
      <alignment horizontal="center" vertical="center" wrapText="1"/>
    </xf>
    <xf numFmtId="9" fontId="11" fillId="19" borderId="31" xfId="0" applyNumberFormat="1" applyFont="1" applyFill="1" applyBorder="1" applyAlignment="1">
      <alignment horizontal="center" vertical="center" wrapText="1"/>
    </xf>
    <xf numFmtId="9" fontId="11" fillId="19" borderId="84" xfId="0" applyNumberFormat="1" applyFont="1" applyFill="1" applyBorder="1" applyAlignment="1">
      <alignment horizontal="center" vertical="center" wrapText="1"/>
    </xf>
    <xf numFmtId="0" fontId="11" fillId="19" borderId="22" xfId="0" applyFont="1" applyFill="1" applyBorder="1" applyAlignment="1">
      <alignment horizontal="left" vertical="center" wrapText="1"/>
    </xf>
    <xf numFmtId="164" fontId="11" fillId="19" borderId="54" xfId="1" applyNumberFormat="1" applyFont="1" applyFill="1" applyBorder="1" applyAlignment="1">
      <alignment horizontal="center" vertical="center" wrapText="1"/>
    </xf>
    <xf numFmtId="0" fontId="11" fillId="19" borderId="22" xfId="2"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7" fillId="19" borderId="12" xfId="2" applyFont="1" applyFill="1" applyBorder="1" applyAlignment="1">
      <alignment horizontal="center" vertical="center" wrapText="1"/>
    </xf>
    <xf numFmtId="0" fontId="7" fillId="19" borderId="9" xfId="2" applyFont="1" applyFill="1" applyBorder="1" applyAlignment="1">
      <alignment horizontal="center" vertical="center" wrapText="1"/>
    </xf>
    <xf numFmtId="0" fontId="7" fillId="19" borderId="10" xfId="2" applyFont="1" applyFill="1" applyBorder="1" applyAlignment="1">
      <alignment horizontal="center" vertical="center" wrapText="1"/>
    </xf>
    <xf numFmtId="0" fontId="27" fillId="19" borderId="12" xfId="2" applyFont="1" applyFill="1" applyBorder="1" applyAlignment="1">
      <alignment horizontal="left" vertical="center" wrapText="1"/>
    </xf>
    <xf numFmtId="0" fontId="27" fillId="19" borderId="9" xfId="2" applyFont="1" applyFill="1" applyBorder="1" applyAlignment="1">
      <alignment horizontal="left" vertical="center" wrapText="1"/>
    </xf>
    <xf numFmtId="0" fontId="27" fillId="19" borderId="10" xfId="2" applyFont="1" applyFill="1" applyBorder="1" applyAlignment="1">
      <alignment horizontal="left" vertical="center" wrapText="1"/>
    </xf>
    <xf numFmtId="0" fontId="28" fillId="19" borderId="12" xfId="0" applyFont="1" applyFill="1" applyBorder="1" applyAlignment="1">
      <alignment horizontal="center" vertical="center" wrapText="1"/>
    </xf>
    <xf numFmtId="0" fontId="28" fillId="19" borderId="9" xfId="0"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11" fillId="19" borderId="13" xfId="2" applyFont="1" applyFill="1" applyBorder="1" applyAlignment="1">
      <alignment horizontal="left" vertical="center" wrapText="1"/>
    </xf>
    <xf numFmtId="0" fontId="11" fillId="19" borderId="20" xfId="2" applyFont="1" applyFill="1" applyBorder="1" applyAlignment="1">
      <alignment horizontal="left" vertical="center" wrapText="1"/>
    </xf>
    <xf numFmtId="0" fontId="11" fillId="19" borderId="36" xfId="2" applyFont="1" applyFill="1" applyBorder="1" applyAlignment="1">
      <alignment horizontal="left" vertical="center" wrapText="1"/>
    </xf>
    <xf numFmtId="0" fontId="11" fillId="19" borderId="14" xfId="0" applyFont="1" applyFill="1" applyBorder="1" applyAlignment="1">
      <alignment horizontal="center" vertical="center" wrapText="1" readingOrder="1"/>
    </xf>
    <xf numFmtId="9" fontId="11" fillId="19" borderId="14" xfId="0" applyNumberFormat="1" applyFont="1" applyFill="1" applyBorder="1" applyAlignment="1">
      <alignment horizontal="center" vertical="center" wrapText="1"/>
    </xf>
    <xf numFmtId="0" fontId="11" fillId="19" borderId="14" xfId="0" applyFont="1" applyFill="1" applyBorder="1" applyAlignment="1">
      <alignment horizontal="left" vertical="center" wrapText="1"/>
    </xf>
    <xf numFmtId="164" fontId="11" fillId="19" borderId="14" xfId="1" applyNumberFormat="1" applyFont="1" applyFill="1" applyBorder="1" applyAlignment="1">
      <alignment horizontal="center" vertical="center" wrapText="1"/>
    </xf>
    <xf numFmtId="0" fontId="29" fillId="19" borderId="14" xfId="0" applyFont="1" applyFill="1" applyBorder="1" applyAlignment="1">
      <alignment horizontal="center" vertical="center"/>
    </xf>
    <xf numFmtId="0" fontId="11" fillId="19" borderId="14" xfId="2" applyFont="1" applyFill="1" applyBorder="1" applyAlignment="1">
      <alignment horizontal="center" vertical="center" wrapText="1"/>
    </xf>
    <xf numFmtId="164" fontId="11" fillId="19" borderId="71" xfId="1" applyNumberFormat="1"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9"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26" fillId="19" borderId="14" xfId="0" applyFont="1" applyFill="1" applyBorder="1" applyAlignment="1">
      <alignment vertical="center" wrapText="1" readingOrder="1"/>
    </xf>
    <xf numFmtId="0" fontId="26" fillId="19" borderId="21" xfId="0" applyFont="1" applyFill="1" applyBorder="1" applyAlignment="1">
      <alignment vertical="center" wrapText="1" readingOrder="1"/>
    </xf>
    <xf numFmtId="0" fontId="26" fillId="19" borderId="37" xfId="0" applyFont="1" applyFill="1" applyBorder="1" applyAlignment="1">
      <alignment vertical="center" wrapText="1" readingOrder="1"/>
    </xf>
    <xf numFmtId="0" fontId="11" fillId="19" borderId="13" xfId="0" applyFont="1" applyFill="1" applyBorder="1" applyAlignment="1">
      <alignment horizontal="left" vertical="center" wrapText="1" readingOrder="1"/>
    </xf>
    <xf numFmtId="0" fontId="11" fillId="19" borderId="20" xfId="0" applyFont="1" applyFill="1" applyBorder="1" applyAlignment="1">
      <alignment horizontal="left" vertical="center" wrapText="1" readingOrder="1"/>
    </xf>
    <xf numFmtId="0" fontId="11" fillId="19" borderId="36" xfId="0" applyFont="1" applyFill="1" applyBorder="1" applyAlignment="1">
      <alignment horizontal="left" vertical="center" wrapText="1" readingOrder="1"/>
    </xf>
    <xf numFmtId="9" fontId="11" fillId="19" borderId="14" xfId="0" applyNumberFormat="1" applyFont="1" applyFill="1" applyBorder="1" applyAlignment="1">
      <alignment horizontal="center" vertical="center"/>
    </xf>
    <xf numFmtId="10" fontId="11" fillId="19" borderId="14" xfId="0" applyNumberFormat="1" applyFont="1" applyFill="1" applyBorder="1" applyAlignment="1">
      <alignment horizontal="center" vertical="center" wrapText="1"/>
    </xf>
    <xf numFmtId="10" fontId="11" fillId="19" borderId="21" xfId="0" applyNumberFormat="1" applyFont="1" applyFill="1" applyBorder="1" applyAlignment="1">
      <alignment horizontal="center" vertical="center" wrapText="1"/>
    </xf>
    <xf numFmtId="10" fontId="11" fillId="19" borderId="37"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7" fillId="19" borderId="12" xfId="0" applyFont="1" applyFill="1" applyBorder="1" applyAlignment="1">
      <alignment horizontal="center" vertical="center" wrapText="1" readingOrder="1"/>
    </xf>
    <xf numFmtId="0" fontId="7" fillId="19" borderId="9" xfId="0" applyFont="1" applyFill="1" applyBorder="1" applyAlignment="1">
      <alignment horizontal="center" vertical="center" wrapText="1" readingOrder="1"/>
    </xf>
    <xf numFmtId="0" fontId="7" fillId="19" borderId="10" xfId="0" applyFont="1" applyFill="1" applyBorder="1" applyAlignment="1">
      <alignment horizontal="center" vertical="center" wrapText="1" readingOrder="1"/>
    </xf>
    <xf numFmtId="0" fontId="27" fillId="19" borderId="12" xfId="0" applyFont="1" applyFill="1" applyBorder="1" applyAlignment="1">
      <alignment horizontal="left" vertical="center" wrapText="1" readingOrder="1"/>
    </xf>
    <xf numFmtId="0" fontId="27" fillId="19" borderId="9" xfId="0" applyFont="1" applyFill="1" applyBorder="1" applyAlignment="1">
      <alignment horizontal="left" vertical="center" wrapText="1" readingOrder="1"/>
    </xf>
    <xf numFmtId="0" fontId="27" fillId="19" borderId="10" xfId="0" applyFont="1" applyFill="1" applyBorder="1" applyAlignment="1">
      <alignment horizontal="left" vertical="center" wrapText="1" readingOrder="1"/>
    </xf>
    <xf numFmtId="10" fontId="11" fillId="19" borderId="14" xfId="0" applyNumberFormat="1" applyFont="1" applyFill="1" applyBorder="1" applyAlignment="1">
      <alignment horizontal="center" vertical="center"/>
    </xf>
    <xf numFmtId="10" fontId="11" fillId="19" borderId="21" xfId="0" applyNumberFormat="1" applyFont="1" applyFill="1" applyBorder="1" applyAlignment="1">
      <alignment horizontal="center" vertical="center"/>
    </xf>
    <xf numFmtId="10" fontId="11" fillId="19" borderId="37" xfId="0" applyNumberFormat="1" applyFont="1" applyFill="1" applyBorder="1" applyAlignment="1">
      <alignment horizontal="center" vertical="center"/>
    </xf>
    <xf numFmtId="164" fontId="11" fillId="19" borderId="14" xfId="0" applyNumberFormat="1" applyFont="1" applyFill="1" applyBorder="1" applyAlignment="1">
      <alignment horizontal="center" vertical="center"/>
    </xf>
    <xf numFmtId="164" fontId="11" fillId="19" borderId="21" xfId="0" applyNumberFormat="1" applyFont="1" applyFill="1" applyBorder="1" applyAlignment="1">
      <alignment horizontal="center" vertical="center"/>
    </xf>
    <xf numFmtId="164" fontId="11" fillId="19" borderId="37" xfId="0" applyNumberFormat="1" applyFont="1" applyFill="1" applyBorder="1" applyAlignment="1">
      <alignment horizontal="center" vertical="center"/>
    </xf>
    <xf numFmtId="164" fontId="11" fillId="19" borderId="14" xfId="1" applyNumberFormat="1" applyFont="1" applyFill="1" applyBorder="1" applyAlignment="1">
      <alignment horizontal="center" vertical="center"/>
    </xf>
    <xf numFmtId="164" fontId="11" fillId="19" borderId="22" xfId="1" applyNumberFormat="1" applyFont="1" applyFill="1" applyBorder="1" applyAlignment="1">
      <alignment horizontal="center" vertical="center"/>
    </xf>
    <xf numFmtId="0" fontId="11" fillId="19" borderId="8" xfId="0" applyFont="1" applyFill="1" applyBorder="1" applyAlignment="1">
      <alignment horizontal="left" vertical="center"/>
    </xf>
    <xf numFmtId="0" fontId="11" fillId="19" borderId="37" xfId="0" applyFont="1" applyFill="1" applyBorder="1" applyAlignment="1">
      <alignment horizontal="left" vertical="center"/>
    </xf>
    <xf numFmtId="164" fontId="11" fillId="19" borderId="8" xfId="1" applyNumberFormat="1" applyFont="1" applyFill="1" applyBorder="1" applyAlignment="1">
      <alignment horizontal="center" vertical="center"/>
    </xf>
    <xf numFmtId="164" fontId="11" fillId="19" borderId="37" xfId="1" applyNumberFormat="1" applyFont="1" applyFill="1" applyBorder="1" applyAlignment="1">
      <alignment horizontal="center" vertical="center"/>
    </xf>
    <xf numFmtId="15" fontId="15" fillId="19" borderId="12" xfId="0" applyNumberFormat="1" applyFont="1" applyFill="1" applyBorder="1" applyAlignment="1">
      <alignment horizontal="center" vertical="center" textRotation="90" wrapText="1"/>
    </xf>
    <xf numFmtId="15" fontId="15" fillId="19" borderId="9" xfId="0" applyNumberFormat="1" applyFont="1" applyFill="1" applyBorder="1" applyAlignment="1">
      <alignment horizontal="center" vertical="center" textRotation="90" wrapText="1"/>
    </xf>
    <xf numFmtId="0" fontId="30" fillId="12" borderId="12" xfId="0" applyFont="1" applyFill="1" applyBorder="1" applyAlignment="1">
      <alignment horizontal="center" vertical="center" wrapText="1"/>
    </xf>
    <xf numFmtId="0" fontId="30" fillId="12" borderId="29" xfId="0" applyFont="1" applyFill="1" applyBorder="1" applyAlignment="1">
      <alignment horizontal="center" vertical="center" wrapText="1"/>
    </xf>
    <xf numFmtId="0" fontId="5" fillId="4" borderId="12" xfId="0" applyFont="1" applyFill="1" applyBorder="1" applyAlignment="1">
      <alignment horizontal="center" vertical="center" wrapText="1" readingOrder="1"/>
    </xf>
    <xf numFmtId="0" fontId="5" fillId="4" borderId="9" xfId="0" applyFont="1" applyFill="1" applyBorder="1" applyAlignment="1">
      <alignment horizontal="center" vertical="center" wrapText="1" readingOrder="1"/>
    </xf>
    <xf numFmtId="0" fontId="29" fillId="19" borderId="14" xfId="0" applyFont="1" applyFill="1" applyBorder="1" applyAlignment="1">
      <alignment horizontal="center" vertical="center" wrapText="1"/>
    </xf>
    <xf numFmtId="0" fontId="29" fillId="19" borderId="21" xfId="0" applyFont="1" applyFill="1" applyBorder="1" applyAlignment="1">
      <alignment horizontal="center" vertical="center" wrapText="1"/>
    </xf>
    <xf numFmtId="0" fontId="29" fillId="19" borderId="37" xfId="0" applyFont="1" applyFill="1" applyBorder="1" applyAlignment="1">
      <alignment horizontal="center" vertical="center" wrapText="1"/>
    </xf>
    <xf numFmtId="10" fontId="11" fillId="12" borderId="14" xfId="0" applyNumberFormat="1" applyFont="1" applyFill="1" applyBorder="1" applyAlignment="1">
      <alignment horizontal="center" vertical="center" wrapText="1"/>
    </xf>
    <xf numFmtId="10" fontId="11" fillId="12" borderId="21" xfId="0" applyNumberFormat="1" applyFont="1" applyFill="1" applyBorder="1" applyAlignment="1">
      <alignment horizontal="center" vertical="center" wrapText="1"/>
    </xf>
    <xf numFmtId="10" fontId="11" fillId="12" borderId="37" xfId="0" applyNumberFormat="1" applyFont="1" applyFill="1" applyBorder="1" applyAlignment="1">
      <alignment horizontal="center" vertical="center" wrapText="1"/>
    </xf>
    <xf numFmtId="0" fontId="30" fillId="12" borderId="9" xfId="0" applyFont="1" applyFill="1" applyBorder="1" applyAlignment="1">
      <alignment horizontal="center" vertical="center" wrapText="1"/>
    </xf>
    <xf numFmtId="0" fontId="30" fillId="12" borderId="10" xfId="0" applyFont="1" applyFill="1" applyBorder="1" applyAlignment="1">
      <alignment horizontal="center" vertical="center" wrapText="1"/>
    </xf>
    <xf numFmtId="10" fontId="11" fillId="12" borderId="14" xfId="0" applyNumberFormat="1" applyFont="1" applyFill="1" applyBorder="1" applyAlignment="1">
      <alignment horizontal="center" vertical="center"/>
    </xf>
    <xf numFmtId="10" fontId="11" fillId="12" borderId="21" xfId="0" applyNumberFormat="1" applyFont="1" applyFill="1" applyBorder="1" applyAlignment="1">
      <alignment horizontal="center" vertical="center"/>
    </xf>
    <xf numFmtId="10" fontId="11" fillId="12" borderId="37" xfId="0" applyNumberFormat="1" applyFont="1" applyFill="1" applyBorder="1" applyAlignment="1">
      <alignment horizontal="center" vertical="center"/>
    </xf>
    <xf numFmtId="0" fontId="15" fillId="19" borderId="12" xfId="0" applyFont="1" applyFill="1" applyBorder="1" applyAlignment="1">
      <alignment horizontal="center" vertical="center" textRotation="90" wrapText="1" readingOrder="1"/>
    </xf>
    <xf numFmtId="0" fontId="15" fillId="19" borderId="9" xfId="0" applyFont="1" applyFill="1" applyBorder="1" applyAlignment="1">
      <alignment horizontal="center" vertical="center" textRotation="90" wrapText="1" readingOrder="1"/>
    </xf>
    <xf numFmtId="0" fontId="15" fillId="19" borderId="10" xfId="0" applyFont="1" applyFill="1" applyBorder="1" applyAlignment="1">
      <alignment horizontal="center" vertical="center" textRotation="90" wrapText="1" readingOrder="1"/>
    </xf>
    <xf numFmtId="0" fontId="11" fillId="19" borderId="8" xfId="0" applyFont="1" applyFill="1" applyBorder="1" applyAlignment="1">
      <alignment horizontal="center" vertical="center" wrapText="1" readingOrder="1"/>
    </xf>
    <xf numFmtId="0" fontId="11" fillId="19" borderId="31" xfId="0" applyFont="1" applyFill="1" applyBorder="1" applyAlignment="1">
      <alignment horizontal="left" vertical="center" wrapText="1"/>
    </xf>
    <xf numFmtId="164" fontId="11" fillId="19" borderId="31" xfId="1" applyNumberFormat="1" applyFont="1" applyFill="1" applyBorder="1" applyAlignment="1">
      <alignment horizontal="center" vertical="center" wrapText="1"/>
    </xf>
    <xf numFmtId="0" fontId="11" fillId="19" borderId="83" xfId="0" applyFont="1" applyFill="1" applyBorder="1" applyAlignment="1">
      <alignment horizontal="left" vertical="center" wrapText="1"/>
    </xf>
    <xf numFmtId="164" fontId="11" fillId="19" borderId="83" xfId="1" applyNumberFormat="1" applyFont="1" applyFill="1" applyBorder="1" applyAlignment="1">
      <alignment horizontal="center" vertical="center" wrapText="1"/>
    </xf>
    <xf numFmtId="0" fontId="11" fillId="19" borderId="84" xfId="0" applyFont="1" applyFill="1" applyBorder="1" applyAlignment="1">
      <alignment horizontal="left" vertical="center" wrapText="1"/>
    </xf>
    <xf numFmtId="164" fontId="11" fillId="19" borderId="84" xfId="1" applyNumberFormat="1" applyFont="1" applyFill="1" applyBorder="1" applyAlignment="1">
      <alignment horizontal="center" vertical="center" wrapText="1"/>
    </xf>
    <xf numFmtId="0" fontId="11" fillId="19" borderId="22" xfId="0" applyFont="1" applyFill="1" applyBorder="1" applyAlignment="1">
      <alignment horizontal="center" vertical="center" wrapText="1" readingOrder="1"/>
    </xf>
    <xf numFmtId="10" fontId="32" fillId="11" borderId="12" xfId="1" applyNumberFormat="1" applyFont="1" applyFill="1" applyBorder="1" applyAlignment="1">
      <alignment horizontal="center" vertical="center" textRotation="90"/>
    </xf>
    <xf numFmtId="10" fontId="32" fillId="11" borderId="9" xfId="1" applyNumberFormat="1" applyFont="1" applyFill="1" applyBorder="1" applyAlignment="1">
      <alignment horizontal="center" vertical="center" textRotation="90"/>
    </xf>
    <xf numFmtId="10" fontId="32" fillId="11" borderId="10" xfId="1" applyNumberFormat="1" applyFont="1" applyFill="1" applyBorder="1" applyAlignment="1">
      <alignment horizontal="center" vertical="center" textRotation="90"/>
    </xf>
    <xf numFmtId="10" fontId="11" fillId="19" borderId="8" xfId="1" applyNumberFormat="1" applyFont="1" applyFill="1" applyBorder="1" applyAlignment="1">
      <alignment horizontal="center" vertical="center" wrapText="1"/>
    </xf>
    <xf numFmtId="10" fontId="11" fillId="19" borderId="22" xfId="1" applyNumberFormat="1" applyFont="1" applyFill="1" applyBorder="1" applyAlignment="1">
      <alignment horizontal="center" vertical="center" wrapText="1"/>
    </xf>
    <xf numFmtId="10" fontId="11" fillId="19" borderId="14" xfId="1" applyNumberFormat="1" applyFont="1" applyFill="1" applyBorder="1" applyAlignment="1">
      <alignment horizontal="center" vertical="center" wrapText="1"/>
    </xf>
    <xf numFmtId="10" fontId="11" fillId="19" borderId="37" xfId="1" applyNumberFormat="1" applyFont="1" applyFill="1" applyBorder="1" applyAlignment="1">
      <alignment horizontal="center" vertical="center" wrapText="1"/>
    </xf>
    <xf numFmtId="0" fontId="35" fillId="19" borderId="12" xfId="0" applyFont="1" applyFill="1" applyBorder="1" applyAlignment="1">
      <alignment horizontal="center" vertical="center" textRotation="90" wrapText="1" readingOrder="1"/>
    </xf>
    <xf numFmtId="0" fontId="35" fillId="19" borderId="9" xfId="0" applyFont="1" applyFill="1" applyBorder="1" applyAlignment="1">
      <alignment horizontal="center" vertical="center" textRotation="90" wrapText="1" readingOrder="1"/>
    </xf>
    <xf numFmtId="0" fontId="35" fillId="19" borderId="10" xfId="0" applyFont="1" applyFill="1" applyBorder="1" applyAlignment="1">
      <alignment horizontal="center" vertical="center" textRotation="90" wrapText="1" readingOrder="1"/>
    </xf>
    <xf numFmtId="0" fontId="29" fillId="19" borderId="14" xfId="0" applyFont="1" applyFill="1" applyBorder="1" applyAlignment="1">
      <alignment horizontal="center" vertical="center" wrapText="1" readingOrder="1"/>
    </xf>
    <xf numFmtId="0" fontId="29" fillId="19" borderId="21" xfId="0" applyFont="1" applyFill="1" applyBorder="1" applyAlignment="1">
      <alignment horizontal="center" vertical="center" wrapText="1" readingOrder="1"/>
    </xf>
    <xf numFmtId="0" fontId="29" fillId="19" borderId="37" xfId="0" applyFont="1" applyFill="1" applyBorder="1" applyAlignment="1">
      <alignment horizontal="center" vertical="center" wrapText="1" readingOrder="1"/>
    </xf>
    <xf numFmtId="10" fontId="11" fillId="19" borderId="14" xfId="0" applyNumberFormat="1" applyFont="1" applyFill="1" applyBorder="1" applyAlignment="1">
      <alignment horizontal="center" vertical="center" wrapText="1" readingOrder="1"/>
    </xf>
    <xf numFmtId="10" fontId="11" fillId="19" borderId="21" xfId="0" applyNumberFormat="1" applyFont="1" applyFill="1" applyBorder="1" applyAlignment="1">
      <alignment horizontal="center" vertical="center" wrapText="1" readingOrder="1"/>
    </xf>
    <xf numFmtId="10" fontId="11" fillId="19" borderId="37" xfId="0" applyNumberFormat="1" applyFont="1" applyFill="1" applyBorder="1" applyAlignment="1">
      <alignment horizontal="center" vertical="center" wrapText="1" readingOrder="1"/>
    </xf>
    <xf numFmtId="0" fontId="5" fillId="4" borderId="12" xfId="0" applyFont="1" applyFill="1" applyBorder="1" applyAlignment="1">
      <alignment horizontal="center" vertical="center" wrapText="1"/>
    </xf>
    <xf numFmtId="0" fontId="45" fillId="19" borderId="12" xfId="4" applyFont="1" applyFill="1" applyBorder="1" applyAlignment="1" applyProtection="1">
      <alignment horizontal="center" vertical="center" wrapText="1"/>
      <protection locked="0"/>
    </xf>
    <xf numFmtId="0" fontId="45" fillId="19" borderId="9" xfId="4" applyFont="1" applyFill="1" applyBorder="1" applyAlignment="1" applyProtection="1">
      <alignment horizontal="center" vertical="center" wrapText="1"/>
      <protection locked="0"/>
    </xf>
    <xf numFmtId="0" fontId="45" fillId="19" borderId="10" xfId="4" applyFont="1" applyFill="1" applyBorder="1" applyAlignment="1" applyProtection="1">
      <alignment horizontal="center" vertical="center" wrapText="1"/>
      <protection locked="0"/>
    </xf>
    <xf numFmtId="0" fontId="28" fillId="19" borderId="12" xfId="0" applyFont="1" applyFill="1" applyBorder="1" applyAlignment="1">
      <alignment horizontal="center" vertical="center" wrapText="1" readingOrder="1"/>
    </xf>
    <xf numFmtId="0" fontId="28" fillId="19" borderId="9" xfId="0" applyFont="1" applyFill="1" applyBorder="1" applyAlignment="1">
      <alignment horizontal="center" vertical="center" wrapText="1" readingOrder="1"/>
    </xf>
    <xf numFmtId="0" fontId="28" fillId="19" borderId="10" xfId="0" applyFont="1" applyFill="1" applyBorder="1" applyAlignment="1">
      <alignment horizontal="center" vertical="center" wrapText="1" readingOrder="1"/>
    </xf>
    <xf numFmtId="0" fontId="10" fillId="19" borderId="12" xfId="0" applyFont="1" applyFill="1" applyBorder="1" applyAlignment="1">
      <alignment horizontal="center" vertical="center" wrapText="1" readingOrder="1"/>
    </xf>
    <xf numFmtId="0" fontId="10" fillId="19" borderId="9" xfId="0" applyFont="1" applyFill="1" applyBorder="1" applyAlignment="1">
      <alignment horizontal="center" vertical="center" wrapText="1" readingOrder="1"/>
    </xf>
    <xf numFmtId="0" fontId="10" fillId="19" borderId="10" xfId="0" applyFont="1" applyFill="1" applyBorder="1" applyAlignment="1">
      <alignment horizontal="center" vertical="center" wrapText="1" readingOrder="1"/>
    </xf>
    <xf numFmtId="0" fontId="27" fillId="19" borderId="12" xfId="0" applyFont="1" applyFill="1" applyBorder="1" applyAlignment="1">
      <alignment horizontal="center" vertical="center" wrapText="1" readingOrder="1"/>
    </xf>
    <xf numFmtId="0" fontId="27" fillId="19" borderId="9" xfId="0" applyFont="1" applyFill="1" applyBorder="1" applyAlignment="1">
      <alignment horizontal="center" vertical="center" wrapText="1" readingOrder="1"/>
    </xf>
    <xf numFmtId="0" fontId="27" fillId="19" borderId="10" xfId="0" applyFont="1" applyFill="1" applyBorder="1" applyAlignment="1">
      <alignment horizontal="center" vertical="center" wrapText="1" readingOrder="1"/>
    </xf>
    <xf numFmtId="0" fontId="5" fillId="4" borderId="10" xfId="0" applyFont="1" applyFill="1" applyBorder="1" applyAlignment="1">
      <alignment horizontal="center" vertical="center" wrapText="1" readingOrder="1"/>
    </xf>
    <xf numFmtId="0" fontId="11" fillId="9" borderId="14" xfId="4" applyFont="1" applyFill="1" applyBorder="1" applyAlignment="1" applyProtection="1">
      <alignment horizontal="center" vertical="center" wrapText="1"/>
      <protection locked="0"/>
    </xf>
    <xf numFmtId="0" fontId="11" fillId="9" borderId="21" xfId="4" applyFont="1" applyFill="1" applyBorder="1" applyAlignment="1" applyProtection="1">
      <alignment horizontal="center" vertical="center" wrapText="1"/>
      <protection locked="0"/>
    </xf>
    <xf numFmtId="0" fontId="11" fillId="9" borderId="37" xfId="4" applyFont="1" applyFill="1" applyBorder="1" applyAlignment="1" applyProtection="1">
      <alignment horizontal="center" vertical="center" wrapText="1"/>
      <protection locked="0"/>
    </xf>
    <xf numFmtId="9" fontId="11" fillId="9" borderId="14" xfId="1" applyFont="1" applyFill="1" applyBorder="1" applyAlignment="1" applyProtection="1">
      <alignment horizontal="center" vertical="center" wrapText="1"/>
      <protection locked="0"/>
    </xf>
    <xf numFmtId="9" fontId="11" fillId="9" borderId="21" xfId="1" applyFont="1" applyFill="1" applyBorder="1" applyAlignment="1" applyProtection="1">
      <alignment horizontal="center" vertical="center" wrapText="1"/>
      <protection locked="0"/>
    </xf>
    <xf numFmtId="9" fontId="11" fillId="9" borderId="37" xfId="1" applyFont="1" applyFill="1" applyBorder="1" applyAlignment="1" applyProtection="1">
      <alignment horizontal="center" vertical="center" wrapText="1"/>
      <protection locked="0"/>
    </xf>
    <xf numFmtId="0" fontId="11" fillId="9" borderId="14" xfId="0" applyFont="1" applyFill="1" applyBorder="1" applyAlignment="1">
      <alignment horizontal="left" vertical="center" wrapText="1"/>
    </xf>
    <xf numFmtId="0" fontId="11" fillId="9" borderId="22" xfId="0" applyFont="1" applyFill="1" applyBorder="1" applyAlignment="1">
      <alignment horizontal="left" vertical="center" wrapText="1"/>
    </xf>
    <xf numFmtId="164" fontId="11" fillId="9" borderId="14" xfId="1" applyNumberFormat="1" applyFont="1" applyFill="1" applyBorder="1" applyAlignment="1">
      <alignment horizontal="center" vertical="center" wrapText="1"/>
    </xf>
    <xf numFmtId="164" fontId="11" fillId="9" borderId="22" xfId="1" applyNumberFormat="1" applyFont="1" applyFill="1" applyBorder="1" applyAlignment="1">
      <alignment horizontal="center" vertical="center" wrapText="1"/>
    </xf>
    <xf numFmtId="0" fontId="11" fillId="9" borderId="8" xfId="0" applyFont="1" applyFill="1" applyBorder="1" applyAlignment="1">
      <alignment horizontal="left" vertical="center" wrapText="1"/>
    </xf>
    <xf numFmtId="164" fontId="11" fillId="9" borderId="8" xfId="1" applyNumberFormat="1" applyFont="1" applyFill="1" applyBorder="1" applyAlignment="1">
      <alignment horizontal="center" vertical="center" wrapText="1"/>
    </xf>
    <xf numFmtId="0" fontId="7" fillId="9" borderId="12" xfId="4" applyFont="1" applyFill="1" applyBorder="1" applyAlignment="1" applyProtection="1">
      <alignment horizontal="center" vertical="center" wrapText="1"/>
      <protection locked="0"/>
    </xf>
    <xf numFmtId="0" fontId="7" fillId="9" borderId="9" xfId="4" applyFont="1" applyFill="1" applyBorder="1" applyAlignment="1" applyProtection="1">
      <alignment horizontal="center" vertical="center" wrapText="1"/>
      <protection locked="0"/>
    </xf>
    <xf numFmtId="0" fontId="7" fillId="9" borderId="10" xfId="4" applyFont="1" applyFill="1" applyBorder="1" applyAlignment="1" applyProtection="1">
      <alignment horizontal="center" vertical="center" wrapText="1"/>
      <protection locked="0"/>
    </xf>
    <xf numFmtId="0" fontId="27" fillId="9" borderId="12" xfId="4" applyFont="1" applyFill="1" applyBorder="1" applyAlignment="1" applyProtection="1">
      <alignment horizontal="left" vertical="center" wrapText="1"/>
      <protection locked="0"/>
    </xf>
    <xf numFmtId="0" fontId="27" fillId="9" borderId="9" xfId="4" applyFont="1" applyFill="1" applyBorder="1" applyAlignment="1" applyProtection="1">
      <alignment horizontal="left" vertical="center" wrapText="1"/>
      <protection locked="0"/>
    </xf>
    <xf numFmtId="0" fontId="27" fillId="9" borderId="10" xfId="4" applyFont="1" applyFill="1" applyBorder="1" applyAlignment="1" applyProtection="1">
      <alignment horizontal="left" vertical="center" wrapText="1"/>
      <protection locked="0"/>
    </xf>
    <xf numFmtId="0" fontId="28" fillId="9" borderId="12"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2" xfId="0" applyFont="1" applyFill="1" applyBorder="1" applyAlignment="1">
      <alignment horizontal="left" vertical="center" wrapText="1"/>
    </xf>
    <xf numFmtId="0" fontId="10" fillId="9" borderId="9"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29" fillId="9" borderId="14"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37" xfId="0" applyFont="1" applyFill="1" applyBorder="1" applyAlignment="1">
      <alignment horizontal="center" vertical="center"/>
    </xf>
    <xf numFmtId="0" fontId="11" fillId="9" borderId="37" xfId="0" applyFont="1" applyFill="1" applyBorder="1" applyAlignment="1">
      <alignment horizontal="left" vertical="center" wrapText="1"/>
    </xf>
    <xf numFmtId="164" fontId="11" fillId="9" borderId="37" xfId="1" applyNumberFormat="1" applyFont="1" applyFill="1" applyBorder="1" applyAlignment="1">
      <alignment horizontal="center" vertical="center" wrapText="1"/>
    </xf>
    <xf numFmtId="10" fontId="15" fillId="9" borderId="12" xfId="0" applyNumberFormat="1" applyFont="1" applyFill="1" applyBorder="1" applyAlignment="1">
      <alignment horizontal="center" vertical="center" wrapText="1"/>
    </xf>
    <xf numFmtId="10" fontId="15" fillId="9" borderId="9" xfId="0" applyNumberFormat="1" applyFont="1" applyFill="1" applyBorder="1" applyAlignment="1">
      <alignment horizontal="center" vertical="center" wrapText="1"/>
    </xf>
    <xf numFmtId="0" fontId="11" fillId="9" borderId="8" xfId="2" applyFont="1" applyFill="1" applyBorder="1" applyAlignment="1">
      <alignment horizontal="left" vertical="center" wrapText="1"/>
    </xf>
    <xf numFmtId="0" fontId="11" fillId="9" borderId="37" xfId="2" applyFont="1" applyFill="1" applyBorder="1" applyAlignment="1">
      <alignment horizontal="left" vertical="center" wrapText="1"/>
    </xf>
    <xf numFmtId="0" fontId="11" fillId="9" borderId="22" xfId="2" applyFont="1" applyFill="1" applyBorder="1" applyAlignment="1">
      <alignment horizontal="left" vertical="center" wrapText="1"/>
    </xf>
    <xf numFmtId="9" fontId="11" fillId="9" borderId="13" xfId="0" applyNumberFormat="1" applyFont="1" applyFill="1" applyBorder="1" applyAlignment="1">
      <alignment horizontal="left" vertical="center" wrapText="1"/>
    </xf>
    <xf numFmtId="9" fontId="11" fillId="9" borderId="20" xfId="0" applyNumberFormat="1" applyFont="1" applyFill="1" applyBorder="1" applyAlignment="1">
      <alignment horizontal="left" vertical="center" wrapText="1"/>
    </xf>
    <xf numFmtId="9" fontId="11" fillId="9" borderId="36" xfId="0" applyNumberFormat="1" applyFont="1" applyFill="1" applyBorder="1" applyAlignment="1">
      <alignment horizontal="left" vertical="center" wrapText="1"/>
    </xf>
    <xf numFmtId="9" fontId="11" fillId="9" borderId="14" xfId="0" applyNumberFormat="1" applyFont="1" applyFill="1" applyBorder="1" applyAlignment="1">
      <alignment horizontal="center" vertical="center" wrapText="1"/>
    </xf>
    <xf numFmtId="9" fontId="11" fillId="9" borderId="21" xfId="0" applyNumberFormat="1" applyFont="1" applyFill="1" applyBorder="1" applyAlignment="1">
      <alignment horizontal="center" vertical="center" wrapText="1"/>
    </xf>
    <xf numFmtId="9" fontId="11" fillId="9" borderId="37" xfId="0" applyNumberFormat="1" applyFont="1" applyFill="1" applyBorder="1" applyAlignment="1">
      <alignment horizontal="center" vertical="center" wrapText="1"/>
    </xf>
    <xf numFmtId="9" fontId="11" fillId="9" borderId="14" xfId="1" applyFont="1" applyFill="1" applyBorder="1" applyAlignment="1">
      <alignment horizontal="center" vertical="center" wrapText="1"/>
    </xf>
    <xf numFmtId="9" fontId="11" fillId="9" borderId="21" xfId="1" applyFont="1" applyFill="1" applyBorder="1" applyAlignment="1">
      <alignment horizontal="center" vertical="center" wrapText="1"/>
    </xf>
    <xf numFmtId="9" fontId="11" fillId="9" borderId="37" xfId="1" applyFont="1" applyFill="1" applyBorder="1" applyAlignment="1">
      <alignment horizontal="center" vertical="center" wrapText="1"/>
    </xf>
    <xf numFmtId="0" fontId="11" fillId="9" borderId="14" xfId="2" applyFont="1" applyFill="1" applyBorder="1" applyAlignment="1">
      <alignment horizontal="left" vertical="center" wrapText="1"/>
    </xf>
    <xf numFmtId="0" fontId="11" fillId="9" borderId="14" xfId="0" applyFont="1" applyFill="1" applyBorder="1" applyAlignment="1">
      <alignment horizontal="center" vertical="center" wrapText="1" readingOrder="1"/>
    </xf>
    <xf numFmtId="0" fontId="11" fillId="9" borderId="21" xfId="0" applyFont="1" applyFill="1" applyBorder="1" applyAlignment="1">
      <alignment horizontal="center" vertical="center" wrapText="1" readingOrder="1"/>
    </xf>
    <xf numFmtId="0" fontId="11" fillId="9" borderId="37" xfId="0" applyFont="1" applyFill="1" applyBorder="1" applyAlignment="1">
      <alignment horizontal="center" vertical="center" wrapText="1" readingOrder="1"/>
    </xf>
    <xf numFmtId="9" fontId="11" fillId="9" borderId="14" xfId="1" applyFont="1" applyFill="1" applyBorder="1" applyAlignment="1">
      <alignment horizontal="center" vertical="center" wrapText="1" readingOrder="1"/>
    </xf>
    <xf numFmtId="9" fontId="11" fillId="9" borderId="21" xfId="1" applyFont="1" applyFill="1" applyBorder="1" applyAlignment="1">
      <alignment horizontal="center" vertical="center" wrapText="1" readingOrder="1"/>
    </xf>
    <xf numFmtId="9" fontId="11" fillId="9" borderId="37" xfId="1" applyFont="1" applyFill="1" applyBorder="1" applyAlignment="1">
      <alignment horizontal="center" vertical="center" wrapText="1" readingOrder="1"/>
    </xf>
    <xf numFmtId="9" fontId="11" fillId="9" borderId="14" xfId="0" applyNumberFormat="1" applyFont="1" applyFill="1" applyBorder="1" applyAlignment="1">
      <alignment horizontal="left" vertical="center" wrapText="1"/>
    </xf>
    <xf numFmtId="9" fontId="11" fillId="9" borderId="22" xfId="0" applyNumberFormat="1" applyFont="1" applyFill="1" applyBorder="1" applyAlignment="1">
      <alignment horizontal="left" vertical="center" wrapText="1"/>
    </xf>
    <xf numFmtId="0" fontId="11" fillId="9" borderId="13" xfId="4" applyFont="1" applyFill="1" applyBorder="1" applyAlignment="1" applyProtection="1">
      <alignment horizontal="left" vertical="center" wrapText="1"/>
      <protection locked="0"/>
    </xf>
    <xf numFmtId="0" fontId="11" fillId="9" borderId="20" xfId="4" applyFont="1" applyFill="1" applyBorder="1" applyAlignment="1" applyProtection="1">
      <alignment horizontal="left" vertical="center" wrapText="1"/>
      <protection locked="0"/>
    </xf>
    <xf numFmtId="0" fontId="11" fillId="9" borderId="36" xfId="4" applyFont="1" applyFill="1" applyBorder="1" applyAlignment="1" applyProtection="1">
      <alignment horizontal="left" vertical="center" wrapText="1"/>
      <protection locked="0"/>
    </xf>
    <xf numFmtId="9" fontId="11" fillId="9" borderId="8" xfId="0" applyNumberFormat="1" applyFont="1" applyFill="1" applyBorder="1" applyAlignment="1">
      <alignment horizontal="left" vertical="center" wrapText="1"/>
    </xf>
    <xf numFmtId="9" fontId="11" fillId="9" borderId="37" xfId="0" applyNumberFormat="1" applyFont="1" applyFill="1" applyBorder="1" applyAlignment="1">
      <alignment horizontal="left" vertical="center" wrapText="1"/>
    </xf>
    <xf numFmtId="0" fontId="11" fillId="18" borderId="14" xfId="4" applyFont="1" applyFill="1" applyBorder="1" applyAlignment="1" applyProtection="1">
      <alignment horizontal="center" vertical="center" wrapText="1"/>
      <protection locked="0"/>
    </xf>
    <xf numFmtId="0" fontId="11" fillId="18" borderId="21" xfId="4" applyFont="1" applyFill="1" applyBorder="1" applyAlignment="1" applyProtection="1">
      <alignment horizontal="center" vertical="center" wrapText="1"/>
      <protection locked="0"/>
    </xf>
    <xf numFmtId="0" fontId="11" fillId="18" borderId="37" xfId="4" applyFont="1" applyFill="1" applyBorder="1" applyAlignment="1" applyProtection="1">
      <alignment horizontal="center" vertical="center" wrapText="1"/>
      <protection locked="0"/>
    </xf>
    <xf numFmtId="9" fontId="11" fillId="18" borderId="14" xfId="1" applyFont="1" applyFill="1" applyBorder="1" applyAlignment="1" applyProtection="1">
      <alignment horizontal="center" vertical="center" wrapText="1"/>
      <protection locked="0"/>
    </xf>
    <xf numFmtId="9" fontId="11" fillId="18" borderId="21" xfId="1" applyFont="1" applyFill="1" applyBorder="1" applyAlignment="1" applyProtection="1">
      <alignment horizontal="center" vertical="center" wrapText="1"/>
      <protection locked="0"/>
    </xf>
    <xf numFmtId="9" fontId="11" fillId="18" borderId="37" xfId="1" applyFont="1" applyFill="1" applyBorder="1" applyAlignment="1" applyProtection="1">
      <alignment horizontal="center" vertical="center" wrapText="1"/>
      <protection locked="0"/>
    </xf>
    <xf numFmtId="0" fontId="11" fillId="18" borderId="13" xfId="4" applyFont="1" applyFill="1" applyBorder="1" applyAlignment="1" applyProtection="1">
      <alignment horizontal="left" vertical="center" wrapText="1"/>
      <protection locked="0"/>
    </xf>
    <xf numFmtId="0" fontId="11" fillId="18" borderId="20" xfId="4" applyFont="1" applyFill="1" applyBorder="1" applyAlignment="1" applyProtection="1">
      <alignment horizontal="left" vertical="center" wrapText="1"/>
      <protection locked="0"/>
    </xf>
    <xf numFmtId="0" fontId="11" fillId="18" borderId="36" xfId="4" applyFont="1" applyFill="1" applyBorder="1" applyAlignment="1" applyProtection="1">
      <alignment horizontal="left" vertical="center" wrapText="1"/>
      <protection locked="0"/>
    </xf>
    <xf numFmtId="10" fontId="15" fillId="9" borderId="10" xfId="0" applyNumberFormat="1" applyFont="1" applyFill="1" applyBorder="1" applyAlignment="1">
      <alignment horizontal="center" vertical="center" wrapText="1"/>
    </xf>
    <xf numFmtId="0" fontId="15" fillId="9" borderId="12" xfId="4" applyFont="1" applyFill="1" applyBorder="1" applyAlignment="1" applyProtection="1">
      <alignment horizontal="center" vertical="center" wrapText="1"/>
      <protection locked="0"/>
    </xf>
    <xf numFmtId="0" fontId="15" fillId="9" borderId="9" xfId="4" applyFont="1" applyFill="1" applyBorder="1" applyAlignment="1" applyProtection="1">
      <alignment horizontal="center" vertical="center" wrapText="1"/>
      <protection locked="0"/>
    </xf>
    <xf numFmtId="0" fontId="15" fillId="9" borderId="10" xfId="4" applyFont="1" applyFill="1" applyBorder="1" applyAlignment="1" applyProtection="1">
      <alignment horizontal="center" vertical="center" wrapText="1"/>
      <protection locked="0"/>
    </xf>
    <xf numFmtId="0" fontId="11" fillId="9" borderId="13" xfId="0" applyFont="1" applyFill="1" applyBorder="1" applyAlignment="1">
      <alignment horizontal="left" vertical="center" wrapText="1"/>
    </xf>
    <xf numFmtId="0" fontId="11" fillId="9" borderId="20" xfId="0" applyFont="1" applyFill="1" applyBorder="1" applyAlignment="1">
      <alignment horizontal="left" vertical="center" wrapText="1"/>
    </xf>
    <xf numFmtId="0" fontId="11" fillId="9" borderId="36" xfId="0" applyFont="1" applyFill="1" applyBorder="1" applyAlignment="1">
      <alignment horizontal="left" vertical="center" wrapText="1"/>
    </xf>
    <xf numFmtId="10" fontId="8" fillId="0" borderId="12" xfId="1" applyNumberFormat="1" applyFont="1" applyFill="1" applyBorder="1" applyAlignment="1">
      <alignment horizontal="center" vertical="center"/>
    </xf>
    <xf numFmtId="10" fontId="8" fillId="0" borderId="9" xfId="1" applyNumberFormat="1" applyFont="1" applyFill="1" applyBorder="1" applyAlignment="1">
      <alignment horizontal="center" vertical="center"/>
    </xf>
    <xf numFmtId="10" fontId="8" fillId="0" borderId="10" xfId="1" applyNumberFormat="1" applyFont="1" applyFill="1" applyBorder="1" applyAlignment="1">
      <alignment horizontal="center" vertical="center"/>
    </xf>
    <xf numFmtId="0" fontId="11" fillId="9" borderId="14"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37" xfId="0" applyFont="1" applyFill="1" applyBorder="1" applyAlignment="1">
      <alignment horizontal="center" vertical="center" wrapText="1"/>
    </xf>
    <xf numFmtId="1" fontId="11" fillId="9" borderId="13" xfId="0" applyNumberFormat="1" applyFont="1" applyFill="1" applyBorder="1" applyAlignment="1">
      <alignment horizontal="left" vertical="center" wrapText="1"/>
    </xf>
    <xf numFmtId="1" fontId="11" fillId="9" borderId="20" xfId="0" applyNumberFormat="1" applyFont="1" applyFill="1" applyBorder="1" applyAlignment="1">
      <alignment horizontal="left" vertical="center" wrapText="1"/>
    </xf>
    <xf numFmtId="1" fontId="11" fillId="9" borderId="36" xfId="0" applyNumberFormat="1" applyFont="1" applyFill="1" applyBorder="1" applyAlignment="1">
      <alignment horizontal="left" vertical="center" wrapText="1"/>
    </xf>
    <xf numFmtId="1" fontId="11" fillId="9" borderId="14" xfId="0" applyNumberFormat="1" applyFont="1" applyFill="1" applyBorder="1" applyAlignment="1">
      <alignment horizontal="center" vertical="center" wrapText="1"/>
    </xf>
    <xf numFmtId="1" fontId="11" fillId="9" borderId="21" xfId="0" applyNumberFormat="1" applyFont="1" applyFill="1" applyBorder="1" applyAlignment="1">
      <alignment horizontal="center" vertical="center" wrapText="1"/>
    </xf>
    <xf numFmtId="1" fontId="11" fillId="9" borderId="37" xfId="0" applyNumberFormat="1" applyFont="1" applyFill="1" applyBorder="1" applyAlignment="1">
      <alignment horizontal="center" vertical="center" wrapText="1"/>
    </xf>
    <xf numFmtId="0" fontId="15" fillId="9" borderId="12" xfId="2" applyFont="1" applyFill="1" applyBorder="1" applyAlignment="1">
      <alignment horizontal="center" vertical="center" wrapText="1"/>
    </xf>
    <xf numFmtId="0" fontId="15" fillId="9" borderId="9" xfId="2" applyFont="1" applyFill="1" applyBorder="1" applyAlignment="1">
      <alignment horizontal="center" vertical="center" wrapText="1"/>
    </xf>
    <xf numFmtId="0" fontId="15" fillId="9" borderId="10" xfId="2" applyFont="1" applyFill="1" applyBorder="1" applyAlignment="1">
      <alignment horizontal="center" vertical="center" wrapText="1"/>
    </xf>
    <xf numFmtId="0" fontId="35" fillId="9" borderId="12" xfId="2" applyFont="1" applyFill="1" applyBorder="1" applyAlignment="1">
      <alignment horizontal="center" vertical="center" textRotation="90" wrapText="1"/>
    </xf>
    <xf numFmtId="0" fontId="35" fillId="9" borderId="9" xfId="2" applyFont="1" applyFill="1" applyBorder="1" applyAlignment="1">
      <alignment horizontal="center" vertical="center" textRotation="90" wrapText="1"/>
    </xf>
    <xf numFmtId="0" fontId="35" fillId="9" borderId="10" xfId="2" applyFont="1" applyFill="1" applyBorder="1" applyAlignment="1">
      <alignment horizontal="center" vertical="center" textRotation="90" wrapText="1"/>
    </xf>
    <xf numFmtId="0" fontId="26" fillId="9" borderId="15" xfId="4" applyFont="1" applyFill="1" applyBorder="1" applyAlignment="1" applyProtection="1">
      <alignment horizontal="center" vertical="center" wrapText="1"/>
      <protection locked="0"/>
    </xf>
    <xf numFmtId="0" fontId="26" fillId="9" borderId="27" xfId="4" applyFont="1" applyFill="1" applyBorder="1" applyAlignment="1" applyProtection="1">
      <alignment horizontal="center" vertical="center" wrapText="1"/>
      <protection locked="0"/>
    </xf>
    <xf numFmtId="9" fontId="11" fillId="13" borderId="8" xfId="0" applyNumberFormat="1" applyFont="1" applyFill="1" applyBorder="1" applyAlignment="1">
      <alignment horizontal="left" vertical="center" wrapText="1"/>
    </xf>
    <xf numFmtId="9" fontId="11" fillId="13" borderId="22" xfId="0" applyNumberFormat="1" applyFont="1" applyFill="1" applyBorder="1" applyAlignment="1">
      <alignment horizontal="left" vertical="center" wrapText="1"/>
    </xf>
    <xf numFmtId="164" fontId="11" fillId="13" borderId="8" xfId="1" applyNumberFormat="1" applyFont="1" applyFill="1" applyBorder="1" applyAlignment="1">
      <alignment horizontal="center" vertical="center" wrapText="1"/>
    </xf>
    <xf numFmtId="164" fontId="11" fillId="13" borderId="22" xfId="1" applyNumberFormat="1" applyFont="1" applyFill="1" applyBorder="1" applyAlignment="1">
      <alignment horizontal="center" vertical="center" wrapText="1"/>
    </xf>
    <xf numFmtId="9" fontId="11" fillId="13" borderId="37" xfId="0" applyNumberFormat="1" applyFont="1" applyFill="1" applyBorder="1" applyAlignment="1">
      <alignment horizontal="left" vertical="center" wrapText="1"/>
    </xf>
    <xf numFmtId="164" fontId="11" fillId="13" borderId="37" xfId="1" applyNumberFormat="1" applyFont="1" applyFill="1" applyBorder="1" applyAlignment="1">
      <alignment horizontal="center" vertical="center" wrapText="1"/>
    </xf>
    <xf numFmtId="0" fontId="15" fillId="13" borderId="12" xfId="2" applyFont="1" applyFill="1" applyBorder="1" applyAlignment="1">
      <alignment horizontal="center" vertical="center" wrapText="1"/>
    </xf>
    <xf numFmtId="0" fontId="15" fillId="13" borderId="9" xfId="2" applyFont="1" applyFill="1" applyBorder="1" applyAlignment="1">
      <alignment horizontal="center" vertical="center" wrapText="1"/>
    </xf>
    <xf numFmtId="0" fontId="15" fillId="13" borderId="10" xfId="2" applyFont="1" applyFill="1" applyBorder="1" applyAlignment="1">
      <alignment horizontal="center" vertical="center" wrapText="1"/>
    </xf>
    <xf numFmtId="0" fontId="29" fillId="13" borderId="14" xfId="0" applyFont="1" applyFill="1" applyBorder="1" applyAlignment="1">
      <alignment horizontal="center" vertical="center"/>
    </xf>
    <xf numFmtId="0" fontId="29" fillId="13" borderId="21" xfId="0" applyFont="1" applyFill="1" applyBorder="1" applyAlignment="1">
      <alignment horizontal="center" vertical="center"/>
    </xf>
    <xf numFmtId="0" fontId="29" fillId="13" borderId="37" xfId="0" applyFont="1" applyFill="1" applyBorder="1" applyAlignment="1">
      <alignment horizontal="center" vertical="center"/>
    </xf>
    <xf numFmtId="9" fontId="11" fillId="13" borderId="14" xfId="0" applyNumberFormat="1" applyFont="1" applyFill="1" applyBorder="1" applyAlignment="1">
      <alignment horizontal="center" vertical="center" wrapText="1"/>
    </xf>
    <xf numFmtId="9" fontId="11" fillId="13" borderId="21" xfId="0" applyNumberFormat="1" applyFont="1" applyFill="1" applyBorder="1" applyAlignment="1">
      <alignment horizontal="center" vertical="center" wrapText="1"/>
    </xf>
    <xf numFmtId="9" fontId="11" fillId="13" borderId="37" xfId="0" applyNumberFormat="1" applyFont="1" applyFill="1" applyBorder="1" applyAlignment="1">
      <alignment horizontal="center" vertical="center" wrapText="1"/>
    </xf>
    <xf numFmtId="0" fontId="11" fillId="13" borderId="14" xfId="0" applyFont="1" applyFill="1" applyBorder="1" applyAlignment="1">
      <alignment horizontal="center" vertical="center" wrapText="1" readingOrder="1"/>
    </xf>
    <xf numFmtId="0" fontId="11" fillId="13" borderId="21" xfId="0" applyFont="1" applyFill="1" applyBorder="1" applyAlignment="1">
      <alignment horizontal="center" vertical="center" wrapText="1" readingOrder="1"/>
    </xf>
    <xf numFmtId="0" fontId="11" fillId="13" borderId="37" xfId="0" applyFont="1" applyFill="1" applyBorder="1" applyAlignment="1">
      <alignment horizontal="center" vertical="center" wrapText="1" readingOrder="1"/>
    </xf>
    <xf numFmtId="10" fontId="11" fillId="13" borderId="14" xfId="0" applyNumberFormat="1" applyFont="1" applyFill="1" applyBorder="1" applyAlignment="1">
      <alignment horizontal="center" vertical="center" wrapText="1" readingOrder="1"/>
    </xf>
    <xf numFmtId="10" fontId="11" fillId="13" borderId="21" xfId="0" applyNumberFormat="1" applyFont="1" applyFill="1" applyBorder="1" applyAlignment="1">
      <alignment horizontal="center" vertical="center" wrapText="1" readingOrder="1"/>
    </xf>
    <xf numFmtId="10" fontId="11" fillId="13" borderId="37" xfId="0" applyNumberFormat="1" applyFont="1" applyFill="1" applyBorder="1" applyAlignment="1">
      <alignment horizontal="center" vertical="center" wrapText="1" readingOrder="1"/>
    </xf>
    <xf numFmtId="9" fontId="11" fillId="13" borderId="14" xfId="0" applyNumberFormat="1" applyFont="1" applyFill="1" applyBorder="1" applyAlignment="1">
      <alignment horizontal="left" vertical="center" wrapText="1"/>
    </xf>
    <xf numFmtId="164" fontId="11" fillId="13" borderId="14" xfId="1" applyNumberFormat="1" applyFont="1" applyFill="1" applyBorder="1" applyAlignment="1">
      <alignment horizontal="center" vertical="center" wrapText="1"/>
    </xf>
    <xf numFmtId="0" fontId="7" fillId="13" borderId="12" xfId="2" applyFont="1" applyFill="1" applyBorder="1" applyAlignment="1">
      <alignment horizontal="center" vertical="center" wrapText="1"/>
    </xf>
    <xf numFmtId="0" fontId="7" fillId="13" borderId="9" xfId="2" applyFont="1" applyFill="1" applyBorder="1" applyAlignment="1">
      <alignment horizontal="center" vertical="center" wrapText="1"/>
    </xf>
    <xf numFmtId="0" fontId="7" fillId="13" borderId="10" xfId="2" applyFont="1" applyFill="1" applyBorder="1" applyAlignment="1">
      <alignment horizontal="center" vertical="center" wrapText="1"/>
    </xf>
    <xf numFmtId="0" fontId="27" fillId="13" borderId="12" xfId="2" applyFont="1" applyFill="1" applyBorder="1" applyAlignment="1">
      <alignment horizontal="left" vertical="center" wrapText="1"/>
    </xf>
    <xf numFmtId="0" fontId="27" fillId="13" borderId="9" xfId="2" applyFont="1" applyFill="1" applyBorder="1" applyAlignment="1">
      <alignment horizontal="left" vertical="center" wrapText="1"/>
    </xf>
    <xf numFmtId="0" fontId="27" fillId="13" borderId="10" xfId="2" applyFont="1" applyFill="1" applyBorder="1" applyAlignment="1">
      <alignment horizontal="left" vertical="center" wrapText="1"/>
    </xf>
    <xf numFmtId="0" fontId="28" fillId="13" borderId="12"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3" borderId="10"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13" borderId="10" xfId="0" applyFont="1" applyFill="1" applyBorder="1" applyAlignment="1">
      <alignment horizontal="center" vertical="center" wrapText="1"/>
    </xf>
    <xf numFmtId="9" fontId="11" fillId="13" borderId="13" xfId="0" applyNumberFormat="1" applyFont="1" applyFill="1" applyBorder="1" applyAlignment="1">
      <alignment horizontal="left" vertical="center" wrapText="1"/>
    </xf>
    <xf numFmtId="9" fontId="11" fillId="13" borderId="20" xfId="0" applyNumberFormat="1" applyFont="1" applyFill="1" applyBorder="1" applyAlignment="1">
      <alignment horizontal="left" vertical="center" wrapText="1"/>
    </xf>
    <xf numFmtId="9" fontId="11" fillId="13" borderId="36" xfId="0" applyNumberFormat="1" applyFont="1" applyFill="1" applyBorder="1" applyAlignment="1">
      <alignment horizontal="left" vertical="center" wrapText="1"/>
    </xf>
    <xf numFmtId="1" fontId="11" fillId="13" borderId="14" xfId="0" applyNumberFormat="1" applyFont="1" applyFill="1" applyBorder="1" applyAlignment="1">
      <alignment horizontal="center" vertical="center" wrapText="1"/>
    </xf>
    <xf numFmtId="1" fontId="11" fillId="13" borderId="21" xfId="0" applyNumberFormat="1" applyFont="1" applyFill="1" applyBorder="1" applyAlignment="1">
      <alignment horizontal="center" vertical="center" wrapText="1"/>
    </xf>
    <xf numFmtId="1" fontId="11" fillId="13" borderId="37" xfId="0" applyNumberFormat="1" applyFont="1" applyFill="1" applyBorder="1" applyAlignment="1">
      <alignment horizontal="center" vertical="center" wrapText="1"/>
    </xf>
    <xf numFmtId="9" fontId="11" fillId="13" borderId="14" xfId="0" applyNumberFormat="1" applyFont="1" applyFill="1" applyBorder="1" applyAlignment="1">
      <alignment horizontal="center" vertical="center" wrapText="1" readingOrder="1"/>
    </xf>
    <xf numFmtId="9" fontId="11" fillId="13" borderId="21" xfId="0" applyNumberFormat="1" applyFont="1" applyFill="1" applyBorder="1" applyAlignment="1">
      <alignment horizontal="center" vertical="center" wrapText="1" readingOrder="1"/>
    </xf>
    <xf numFmtId="9" fontId="11" fillId="13" borderId="37" xfId="0" applyNumberFormat="1" applyFont="1" applyFill="1" applyBorder="1" applyAlignment="1">
      <alignment horizontal="center" vertical="center" wrapText="1" readingOrder="1"/>
    </xf>
    <xf numFmtId="0" fontId="11" fillId="13" borderId="14" xfId="0" applyFont="1" applyFill="1" applyBorder="1" applyAlignment="1">
      <alignment horizontal="left" vertical="center" wrapText="1"/>
    </xf>
    <xf numFmtId="0" fontId="11" fillId="13" borderId="22" xfId="0" applyFont="1" applyFill="1" applyBorder="1" applyAlignment="1">
      <alignment horizontal="left" vertical="center" wrapText="1"/>
    </xf>
    <xf numFmtId="0" fontId="11" fillId="13" borderId="8" xfId="0" applyFont="1" applyFill="1" applyBorder="1" applyAlignment="1">
      <alignment horizontal="left" vertical="center" wrapText="1"/>
    </xf>
    <xf numFmtId="0" fontId="11" fillId="13" borderId="37" xfId="0" applyFont="1" applyFill="1" applyBorder="1" applyAlignment="1">
      <alignment horizontal="left" vertical="center" wrapText="1"/>
    </xf>
    <xf numFmtId="1" fontId="7" fillId="13" borderId="12" xfId="0" applyNumberFormat="1" applyFont="1" applyFill="1" applyBorder="1" applyAlignment="1">
      <alignment horizontal="center" vertical="center" wrapText="1"/>
    </xf>
    <xf numFmtId="1" fontId="7" fillId="13" borderId="9" xfId="0" applyNumberFormat="1" applyFont="1" applyFill="1" applyBorder="1" applyAlignment="1">
      <alignment horizontal="center" vertical="center" wrapText="1"/>
    </xf>
    <xf numFmtId="1" fontId="7" fillId="13" borderId="10" xfId="0" applyNumberFormat="1" applyFont="1" applyFill="1" applyBorder="1" applyAlignment="1">
      <alignment horizontal="center" vertical="center" wrapText="1"/>
    </xf>
    <xf numFmtId="1" fontId="27" fillId="13" borderId="12" xfId="0" applyNumberFormat="1" applyFont="1" applyFill="1" applyBorder="1" applyAlignment="1">
      <alignment horizontal="left" vertical="center" wrapText="1"/>
    </xf>
    <xf numFmtId="1" fontId="27" fillId="13" borderId="9" xfId="0" applyNumberFormat="1" applyFont="1" applyFill="1" applyBorder="1" applyAlignment="1">
      <alignment horizontal="left" vertical="center" wrapText="1"/>
    </xf>
    <xf numFmtId="1" fontId="27" fillId="13" borderId="10" xfId="0" applyNumberFormat="1" applyFont="1" applyFill="1" applyBorder="1" applyAlignment="1">
      <alignment horizontal="left" vertical="center" wrapText="1"/>
    </xf>
    <xf numFmtId="1" fontId="11" fillId="13" borderId="13" xfId="0" applyNumberFormat="1" applyFont="1" applyFill="1" applyBorder="1" applyAlignment="1">
      <alignment horizontal="left" vertical="center" wrapText="1"/>
    </xf>
    <xf numFmtId="1" fontId="11" fillId="13" borderId="20" xfId="0" applyNumberFormat="1" applyFont="1" applyFill="1" applyBorder="1" applyAlignment="1">
      <alignment horizontal="left" vertical="center" wrapText="1"/>
    </xf>
    <xf numFmtId="1" fontId="11" fillId="13" borderId="36" xfId="0" applyNumberFormat="1" applyFont="1" applyFill="1" applyBorder="1" applyAlignment="1">
      <alignment horizontal="left" vertical="center" wrapText="1"/>
    </xf>
    <xf numFmtId="0" fontId="29" fillId="13" borderId="14" xfId="0" applyFont="1" applyFill="1" applyBorder="1" applyAlignment="1">
      <alignment horizontal="center" vertical="center" wrapText="1"/>
    </xf>
    <xf numFmtId="0" fontId="29" fillId="13" borderId="21" xfId="0" applyFont="1" applyFill="1" applyBorder="1" applyAlignment="1">
      <alignment horizontal="center" vertical="center" wrapText="1"/>
    </xf>
    <xf numFmtId="0" fontId="29" fillId="13" borderId="37"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9" xfId="0" applyFont="1" applyFill="1" applyBorder="1" applyAlignment="1">
      <alignment horizontal="center" vertical="center" wrapText="1"/>
    </xf>
    <xf numFmtId="0" fontId="15" fillId="13" borderId="10" xfId="0" applyFont="1" applyFill="1" applyBorder="1" applyAlignment="1">
      <alignment horizontal="center" vertical="center" wrapText="1"/>
    </xf>
    <xf numFmtId="1" fontId="27" fillId="13" borderId="12" xfId="0" applyNumberFormat="1" applyFont="1" applyFill="1" applyBorder="1" applyAlignment="1">
      <alignment horizontal="center" vertical="center" wrapText="1"/>
    </xf>
    <xf numFmtId="1" fontId="27" fillId="13" borderId="9" xfId="0" applyNumberFormat="1" applyFont="1" applyFill="1" applyBorder="1" applyAlignment="1">
      <alignment horizontal="center" vertical="center" wrapText="1"/>
    </xf>
    <xf numFmtId="1" fontId="27" fillId="13" borderId="10" xfId="0" applyNumberFormat="1" applyFont="1" applyFill="1" applyBorder="1" applyAlignment="1">
      <alignment horizontal="center" vertical="center" wrapText="1"/>
    </xf>
    <xf numFmtId="164" fontId="11" fillId="13" borderId="14" xfId="0" applyNumberFormat="1" applyFont="1" applyFill="1" applyBorder="1" applyAlignment="1">
      <alignment horizontal="center" vertical="center" wrapText="1"/>
    </xf>
    <xf numFmtId="164" fontId="11" fillId="13" borderId="21" xfId="0" applyNumberFormat="1" applyFont="1" applyFill="1" applyBorder="1" applyAlignment="1">
      <alignment horizontal="center" vertical="center" wrapText="1"/>
    </xf>
    <xf numFmtId="164" fontId="11" fillId="13" borderId="37" xfId="0" applyNumberFormat="1" applyFont="1" applyFill="1" applyBorder="1" applyAlignment="1">
      <alignment horizontal="center" vertical="center" wrapText="1"/>
    </xf>
    <xf numFmtId="0" fontId="11" fillId="13" borderId="14" xfId="0" applyFont="1" applyFill="1" applyBorder="1" applyAlignment="1">
      <alignment horizontal="center" vertical="center" wrapText="1"/>
    </xf>
    <xf numFmtId="0" fontId="11" fillId="13" borderId="21" xfId="0" applyFont="1" applyFill="1" applyBorder="1" applyAlignment="1">
      <alignment horizontal="center" vertical="center" wrapText="1"/>
    </xf>
    <xf numFmtId="0" fontId="11" fillId="13" borderId="37" xfId="0" applyFont="1" applyFill="1" applyBorder="1" applyAlignment="1">
      <alignment horizontal="center" vertical="center" wrapText="1"/>
    </xf>
    <xf numFmtId="0" fontId="35" fillId="13" borderId="12" xfId="0" applyFont="1" applyFill="1" applyBorder="1" applyAlignment="1">
      <alignment horizontal="center" vertical="center" textRotation="90" wrapText="1"/>
    </xf>
    <xf numFmtId="0" fontId="35" fillId="13" borderId="9" xfId="0" applyFont="1" applyFill="1" applyBorder="1" applyAlignment="1">
      <alignment horizontal="center" vertical="center" textRotation="90" wrapText="1"/>
    </xf>
    <xf numFmtId="0" fontId="35" fillId="13" borderId="10" xfId="0" applyFont="1" applyFill="1" applyBorder="1" applyAlignment="1">
      <alignment horizontal="center" vertical="center" textRotation="90" wrapText="1"/>
    </xf>
    <xf numFmtId="0" fontId="11" fillId="13" borderId="22" xfId="0" applyFont="1" applyFill="1" applyBorder="1" applyAlignment="1">
      <alignment horizontal="center" vertical="center" wrapText="1" readingOrder="1"/>
    </xf>
    <xf numFmtId="0" fontId="11" fillId="13" borderId="22" xfId="0" applyFont="1" applyFill="1" applyBorder="1" applyAlignment="1">
      <alignment horizontal="center" vertical="center" wrapText="1"/>
    </xf>
    <xf numFmtId="10" fontId="11" fillId="13" borderId="14" xfId="0" applyNumberFormat="1" applyFont="1" applyFill="1" applyBorder="1" applyAlignment="1">
      <alignment horizontal="center" vertical="center" wrapText="1"/>
    </xf>
    <xf numFmtId="10" fontId="11" fillId="13" borderId="21" xfId="0" applyNumberFormat="1" applyFont="1" applyFill="1" applyBorder="1" applyAlignment="1">
      <alignment horizontal="center" vertical="center" wrapText="1"/>
    </xf>
    <xf numFmtId="10" fontId="11" fillId="13" borderId="37" xfId="0" applyNumberFormat="1" applyFont="1" applyFill="1" applyBorder="1" applyAlignment="1">
      <alignment horizontal="center" vertical="center" wrapText="1"/>
    </xf>
    <xf numFmtId="0" fontId="11" fillId="13" borderId="8" xfId="0" applyFont="1" applyFill="1" applyBorder="1" applyAlignment="1">
      <alignment horizontal="center" vertical="center" wrapText="1" readingOrder="1"/>
    </xf>
    <xf numFmtId="0" fontId="26" fillId="13" borderId="71" xfId="0" applyFont="1" applyFill="1" applyBorder="1" applyAlignment="1">
      <alignment horizontal="center" vertical="center" wrapText="1"/>
    </xf>
    <xf numFmtId="0" fontId="26" fillId="13" borderId="76" xfId="0" applyFont="1" applyFill="1" applyBorder="1" applyAlignment="1">
      <alignment horizontal="center" vertical="center" wrapText="1"/>
    </xf>
    <xf numFmtId="0" fontId="26" fillId="13" borderId="74" xfId="0" applyFont="1" applyFill="1" applyBorder="1" applyAlignment="1">
      <alignment horizontal="center" vertical="center" wrapText="1"/>
    </xf>
    <xf numFmtId="0" fontId="7" fillId="13" borderId="12" xfId="0" applyFont="1" applyFill="1" applyBorder="1" applyAlignment="1">
      <alignment horizontal="center" vertical="center" wrapText="1" readingOrder="1"/>
    </xf>
    <xf numFmtId="0" fontId="7" fillId="13" borderId="9" xfId="0" applyFont="1" applyFill="1" applyBorder="1" applyAlignment="1">
      <alignment horizontal="center" vertical="center" wrapText="1" readingOrder="1"/>
    </xf>
    <xf numFmtId="0" fontId="7" fillId="13" borderId="10" xfId="0" applyFont="1" applyFill="1" applyBorder="1" applyAlignment="1">
      <alignment horizontal="center" vertical="center" wrapText="1" readingOrder="1"/>
    </xf>
    <xf numFmtId="0" fontId="27" fillId="13" borderId="12" xfId="0" applyFont="1" applyFill="1" applyBorder="1" applyAlignment="1">
      <alignment horizontal="left" vertical="center" wrapText="1" readingOrder="1"/>
    </xf>
    <xf numFmtId="0" fontId="27" fillId="13" borderId="9" xfId="0" applyFont="1" applyFill="1" applyBorder="1" applyAlignment="1">
      <alignment horizontal="left" vertical="center" wrapText="1" readingOrder="1"/>
    </xf>
    <xf numFmtId="0" fontId="27" fillId="13" borderId="10" xfId="0" applyFont="1" applyFill="1" applyBorder="1" applyAlignment="1">
      <alignment horizontal="left" vertical="center" wrapText="1" readingOrder="1"/>
    </xf>
    <xf numFmtId="0" fontId="11" fillId="13" borderId="13" xfId="0" applyFont="1" applyFill="1" applyBorder="1" applyAlignment="1">
      <alignment horizontal="left" vertical="center" wrapText="1" readingOrder="1"/>
    </xf>
    <xf numFmtId="0" fontId="11" fillId="13" borderId="20" xfId="0" applyFont="1" applyFill="1" applyBorder="1" applyAlignment="1">
      <alignment horizontal="left" vertical="center" wrapText="1" readingOrder="1"/>
    </xf>
    <xf numFmtId="0" fontId="11" fillId="13" borderId="36" xfId="0" applyFont="1" applyFill="1" applyBorder="1" applyAlignment="1">
      <alignment horizontal="left" vertical="center" wrapText="1" readingOrder="1"/>
    </xf>
    <xf numFmtId="9" fontId="11" fillId="11" borderId="8" xfId="0" applyNumberFormat="1" applyFont="1" applyFill="1" applyBorder="1" applyAlignment="1">
      <alignment horizontal="left" vertical="center" wrapText="1"/>
    </xf>
    <xf numFmtId="9" fontId="11" fillId="11" borderId="22" xfId="0" applyNumberFormat="1" applyFont="1" applyFill="1" applyBorder="1" applyAlignment="1">
      <alignment horizontal="left" vertical="center" wrapText="1"/>
    </xf>
    <xf numFmtId="164" fontId="11" fillId="11" borderId="8" xfId="1" applyNumberFormat="1" applyFont="1" applyFill="1" applyBorder="1" applyAlignment="1">
      <alignment horizontal="center" vertical="center" wrapText="1"/>
    </xf>
    <xf numFmtId="164" fontId="11" fillId="11" borderId="22" xfId="1" applyNumberFormat="1" applyFont="1" applyFill="1" applyBorder="1" applyAlignment="1">
      <alignment horizontal="center" vertical="center" wrapText="1"/>
    </xf>
    <xf numFmtId="9" fontId="11" fillId="11" borderId="37" xfId="0" applyNumberFormat="1" applyFont="1" applyFill="1" applyBorder="1" applyAlignment="1">
      <alignment horizontal="left" vertical="center" wrapText="1"/>
    </xf>
    <xf numFmtId="164" fontId="11" fillId="11" borderId="37" xfId="1" applyNumberFormat="1" applyFont="1" applyFill="1" applyBorder="1" applyAlignment="1">
      <alignment horizontal="center" vertical="center" wrapText="1"/>
    </xf>
    <xf numFmtId="0" fontId="15" fillId="11" borderId="12" xfId="2" applyFont="1" applyFill="1" applyBorder="1" applyAlignment="1">
      <alignment horizontal="center" vertical="center" wrapText="1"/>
    </xf>
    <xf numFmtId="0" fontId="15" fillId="11" borderId="9" xfId="2" applyFont="1" applyFill="1" applyBorder="1" applyAlignment="1">
      <alignment horizontal="center" vertical="center" wrapText="1"/>
    </xf>
    <xf numFmtId="0" fontId="15" fillId="11" borderId="10" xfId="2" applyFont="1" applyFill="1" applyBorder="1" applyAlignment="1">
      <alignment horizontal="center" vertical="center" wrapText="1"/>
    </xf>
    <xf numFmtId="9" fontId="11" fillId="11" borderId="14" xfId="0" applyNumberFormat="1" applyFont="1" applyFill="1" applyBorder="1" applyAlignment="1">
      <alignment horizontal="center" vertical="center" wrapText="1"/>
    </xf>
    <xf numFmtId="9" fontId="11" fillId="11" borderId="21" xfId="0" applyNumberFormat="1" applyFont="1" applyFill="1" applyBorder="1" applyAlignment="1">
      <alignment horizontal="center" vertical="center" wrapText="1"/>
    </xf>
    <xf numFmtId="9" fontId="11" fillId="11" borderId="37" xfId="0" applyNumberFormat="1" applyFont="1" applyFill="1" applyBorder="1" applyAlignment="1">
      <alignment horizontal="center" vertical="center" wrapText="1"/>
    </xf>
    <xf numFmtId="0" fontId="11" fillId="11" borderId="14" xfId="0" applyFont="1" applyFill="1" applyBorder="1" applyAlignment="1">
      <alignment horizontal="center" vertical="center" wrapText="1" readingOrder="1"/>
    </xf>
    <xf numFmtId="0" fontId="11" fillId="11" borderId="21" xfId="0" applyFont="1" applyFill="1" applyBorder="1" applyAlignment="1">
      <alignment horizontal="center" vertical="center" wrapText="1" readingOrder="1"/>
    </xf>
    <xf numFmtId="0" fontId="11" fillId="11" borderId="37" xfId="0" applyFont="1" applyFill="1" applyBorder="1" applyAlignment="1">
      <alignment horizontal="center" vertical="center" wrapText="1" readingOrder="1"/>
    </xf>
    <xf numFmtId="10" fontId="11" fillId="11" borderId="14" xfId="0" applyNumberFormat="1" applyFont="1" applyFill="1" applyBorder="1" applyAlignment="1">
      <alignment horizontal="center" vertical="center" wrapText="1" readingOrder="1"/>
    </xf>
    <xf numFmtId="10" fontId="11" fillId="11" borderId="21" xfId="0" applyNumberFormat="1" applyFont="1" applyFill="1" applyBorder="1" applyAlignment="1">
      <alignment horizontal="center" vertical="center" wrapText="1" readingOrder="1"/>
    </xf>
    <xf numFmtId="10" fontId="11" fillId="11" borderId="37" xfId="0" applyNumberFormat="1" applyFont="1" applyFill="1" applyBorder="1" applyAlignment="1">
      <alignment horizontal="center" vertical="center" wrapText="1" readingOrder="1"/>
    </xf>
    <xf numFmtId="9" fontId="11" fillId="11" borderId="14" xfId="0" applyNumberFormat="1" applyFont="1" applyFill="1" applyBorder="1" applyAlignment="1">
      <alignment horizontal="left" vertical="center" wrapText="1"/>
    </xf>
    <xf numFmtId="164" fontId="11" fillId="11" borderId="14" xfId="1" applyNumberFormat="1" applyFont="1" applyFill="1" applyBorder="1" applyAlignment="1">
      <alignment horizontal="center" vertical="center" wrapText="1"/>
    </xf>
    <xf numFmtId="0" fontId="7" fillId="11" borderId="12" xfId="2" applyFont="1" applyFill="1" applyBorder="1" applyAlignment="1">
      <alignment horizontal="center" vertical="center" wrapText="1"/>
    </xf>
    <xf numFmtId="0" fontId="7" fillId="11" borderId="9" xfId="2" applyFont="1" applyFill="1" applyBorder="1" applyAlignment="1">
      <alignment horizontal="center" vertical="center" wrapText="1"/>
    </xf>
    <xf numFmtId="0" fontId="7" fillId="11" borderId="10" xfId="2" applyFont="1" applyFill="1" applyBorder="1" applyAlignment="1">
      <alignment horizontal="center" vertical="center" wrapText="1"/>
    </xf>
    <xf numFmtId="0" fontId="27" fillId="11" borderId="12" xfId="2" applyFont="1" applyFill="1" applyBorder="1" applyAlignment="1">
      <alignment horizontal="left" vertical="center" wrapText="1"/>
    </xf>
    <xf numFmtId="0" fontId="27" fillId="11" borderId="9" xfId="2" applyFont="1" applyFill="1" applyBorder="1" applyAlignment="1">
      <alignment horizontal="left" vertical="center" wrapText="1"/>
    </xf>
    <xf numFmtId="0" fontId="27" fillId="11" borderId="10" xfId="2" applyFont="1" applyFill="1" applyBorder="1" applyAlignment="1">
      <alignment horizontal="left" vertical="center" wrapText="1"/>
    </xf>
    <xf numFmtId="0" fontId="28" fillId="11" borderId="12"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8" fillId="11" borderId="10"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10" xfId="0" applyFont="1" applyFill="1" applyBorder="1" applyAlignment="1">
      <alignment horizontal="center" vertical="center" wrapText="1"/>
    </xf>
    <xf numFmtId="9" fontId="11" fillId="11" borderId="13" xfId="0" applyNumberFormat="1" applyFont="1" applyFill="1" applyBorder="1" applyAlignment="1">
      <alignment horizontal="left" vertical="center" wrapText="1"/>
    </xf>
    <xf numFmtId="9" fontId="11" fillId="11" borderId="20" xfId="0" applyNumberFormat="1" applyFont="1" applyFill="1" applyBorder="1" applyAlignment="1">
      <alignment horizontal="left" vertical="center" wrapText="1"/>
    </xf>
    <xf numFmtId="9" fontId="11" fillId="11" borderId="36" xfId="0" applyNumberFormat="1" applyFont="1" applyFill="1" applyBorder="1" applyAlignment="1">
      <alignment horizontal="left" vertical="center" wrapText="1"/>
    </xf>
    <xf numFmtId="0" fontId="29" fillId="11" borderId="14" xfId="0" applyFont="1" applyFill="1" applyBorder="1" applyAlignment="1">
      <alignment horizontal="center" vertical="center"/>
    </xf>
    <xf numFmtId="0" fontId="29" fillId="11" borderId="21" xfId="0" applyFont="1" applyFill="1" applyBorder="1" applyAlignment="1">
      <alignment horizontal="center" vertical="center"/>
    </xf>
    <xf numFmtId="0" fontId="29" fillId="11" borderId="37"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 fillId="11" borderId="12" xfId="4" applyFont="1" applyFill="1" applyBorder="1" applyAlignment="1" applyProtection="1">
      <alignment horizontal="center" vertical="center" wrapText="1"/>
      <protection locked="0"/>
    </xf>
    <xf numFmtId="0" fontId="7" fillId="11" borderId="9" xfId="4" applyFont="1" applyFill="1" applyBorder="1" applyAlignment="1" applyProtection="1">
      <alignment horizontal="center" vertical="center" wrapText="1"/>
      <protection locked="0"/>
    </xf>
    <xf numFmtId="0" fontId="7" fillId="11" borderId="10" xfId="4" applyFont="1" applyFill="1" applyBorder="1" applyAlignment="1" applyProtection="1">
      <alignment horizontal="center" vertical="center" wrapText="1"/>
      <protection locked="0"/>
    </xf>
    <xf numFmtId="0" fontId="27" fillId="11" borderId="12" xfId="4" applyFont="1" applyFill="1" applyBorder="1" applyAlignment="1" applyProtection="1">
      <alignment horizontal="left" vertical="center" wrapText="1"/>
      <protection locked="0"/>
    </xf>
    <xf numFmtId="0" fontId="27" fillId="11" borderId="9" xfId="4" applyFont="1" applyFill="1" applyBorder="1" applyAlignment="1" applyProtection="1">
      <alignment horizontal="left" vertical="center" wrapText="1"/>
      <protection locked="0"/>
    </xf>
    <xf numFmtId="0" fontId="27" fillId="11" borderId="10" xfId="4" applyFont="1" applyFill="1" applyBorder="1" applyAlignment="1" applyProtection="1">
      <alignment horizontal="left" vertical="center" wrapText="1"/>
      <protection locked="0"/>
    </xf>
    <xf numFmtId="0" fontId="28" fillId="11" borderId="12" xfId="4" applyFont="1" applyFill="1" applyBorder="1" applyAlignment="1" applyProtection="1">
      <alignment horizontal="center" vertical="center" wrapText="1"/>
      <protection locked="0"/>
    </xf>
    <xf numFmtId="0" fontId="28" fillId="11" borderId="9" xfId="4" applyFont="1" applyFill="1" applyBorder="1" applyAlignment="1" applyProtection="1">
      <alignment horizontal="center" vertical="center" wrapText="1"/>
      <protection locked="0"/>
    </xf>
    <xf numFmtId="0" fontId="28" fillId="11" borderId="10" xfId="4" applyFont="1" applyFill="1" applyBorder="1" applyAlignment="1" applyProtection="1">
      <alignment horizontal="center" vertical="center" wrapText="1"/>
      <protection locked="0"/>
    </xf>
    <xf numFmtId="0" fontId="10" fillId="11" borderId="12" xfId="4" applyFont="1" applyFill="1" applyBorder="1" applyAlignment="1" applyProtection="1">
      <alignment horizontal="center" vertical="center" wrapText="1"/>
      <protection locked="0"/>
    </xf>
    <xf numFmtId="0" fontId="10" fillId="11" borderId="9" xfId="4" applyFont="1" applyFill="1" applyBorder="1" applyAlignment="1" applyProtection="1">
      <alignment horizontal="center" vertical="center" wrapText="1"/>
      <protection locked="0"/>
    </xf>
    <xf numFmtId="0" fontId="10" fillId="11" borderId="10" xfId="4" applyFont="1" applyFill="1" applyBorder="1" applyAlignment="1" applyProtection="1">
      <alignment horizontal="center" vertical="center" wrapText="1"/>
      <protection locked="0"/>
    </xf>
    <xf numFmtId="0" fontId="11" fillId="11" borderId="13"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11" fillId="11" borderId="36" xfId="0" applyFont="1" applyFill="1" applyBorder="1" applyAlignment="1">
      <alignment horizontal="left" vertical="center" wrapText="1"/>
    </xf>
    <xf numFmtId="0" fontId="29" fillId="11" borderId="14" xfId="4" applyFont="1" applyFill="1" applyBorder="1" applyAlignment="1" applyProtection="1">
      <alignment horizontal="center" vertical="center" wrapText="1"/>
      <protection locked="0"/>
    </xf>
    <xf numFmtId="0" fontId="29" fillId="11" borderId="21" xfId="4" applyFont="1" applyFill="1" applyBorder="1" applyAlignment="1" applyProtection="1">
      <alignment horizontal="center" vertical="center" wrapText="1"/>
      <protection locked="0"/>
    </xf>
    <xf numFmtId="0" fontId="29" fillId="11" borderId="37" xfId="4" applyFont="1" applyFill="1" applyBorder="1" applyAlignment="1" applyProtection="1">
      <alignment horizontal="center" vertical="center" wrapText="1"/>
      <protection locked="0"/>
    </xf>
    <xf numFmtId="164" fontId="11" fillId="11" borderId="8" xfId="1" applyNumberFormat="1" applyFont="1" applyFill="1" applyBorder="1" applyAlignment="1">
      <alignment horizontal="left" vertical="center" wrapText="1"/>
    </xf>
    <xf numFmtId="164" fontId="11" fillId="11" borderId="22" xfId="1" applyNumberFormat="1" applyFont="1" applyFill="1" applyBorder="1" applyAlignment="1">
      <alignment horizontal="left" vertical="center" wrapText="1"/>
    </xf>
    <xf numFmtId="164" fontId="11" fillId="11" borderId="37" xfId="1" applyNumberFormat="1" applyFont="1" applyFill="1" applyBorder="1" applyAlignment="1">
      <alignment horizontal="left" vertical="center" wrapText="1"/>
    </xf>
    <xf numFmtId="0" fontId="15" fillId="11" borderId="12" xfId="4" applyFont="1" applyFill="1" applyBorder="1" applyAlignment="1" applyProtection="1">
      <alignment horizontal="center" vertical="center" wrapText="1"/>
      <protection locked="0"/>
    </xf>
    <xf numFmtId="0" fontId="15" fillId="11" borderId="9" xfId="4" applyFont="1" applyFill="1" applyBorder="1" applyAlignment="1" applyProtection="1">
      <alignment horizontal="center" vertical="center" wrapText="1"/>
      <protection locked="0"/>
    </xf>
    <xf numFmtId="0" fontId="15" fillId="11" borderId="10" xfId="4" applyFont="1" applyFill="1" applyBorder="1" applyAlignment="1" applyProtection="1">
      <alignment horizontal="center" vertical="center" wrapText="1"/>
      <protection locked="0"/>
    </xf>
    <xf numFmtId="0" fontId="10" fillId="11" borderId="13" xfId="4" applyFont="1" applyFill="1" applyBorder="1" applyAlignment="1" applyProtection="1">
      <alignment horizontal="left" vertical="center" wrapText="1"/>
      <protection locked="0"/>
    </xf>
    <xf numFmtId="0" fontId="10" fillId="11" borderId="20" xfId="4" applyFont="1" applyFill="1" applyBorder="1" applyAlignment="1" applyProtection="1">
      <alignment horizontal="left" vertical="center" wrapText="1"/>
      <protection locked="0"/>
    </xf>
    <xf numFmtId="0" fontId="10" fillId="11" borderId="36" xfId="4" applyFont="1" applyFill="1" applyBorder="1" applyAlignment="1" applyProtection="1">
      <alignment horizontal="left" vertical="center" wrapText="1"/>
      <protection locked="0"/>
    </xf>
    <xf numFmtId="0" fontId="11" fillId="11" borderId="13" xfId="4" applyFont="1" applyFill="1" applyBorder="1" applyAlignment="1" applyProtection="1">
      <alignment horizontal="left" vertical="center" wrapText="1"/>
      <protection locked="0"/>
    </xf>
    <xf numFmtId="0" fontId="11" fillId="11" borderId="20" xfId="4" applyFont="1" applyFill="1" applyBorder="1" applyAlignment="1" applyProtection="1">
      <alignment horizontal="left" vertical="center" wrapText="1"/>
      <protection locked="0"/>
    </xf>
    <xf numFmtId="0" fontId="11" fillId="11" borderId="36" xfId="4" applyFont="1" applyFill="1" applyBorder="1" applyAlignment="1" applyProtection="1">
      <alignment horizontal="left" vertical="center" wrapText="1"/>
      <protection locked="0"/>
    </xf>
    <xf numFmtId="164" fontId="11" fillId="11" borderId="14" xfId="1" applyNumberFormat="1" applyFont="1" applyFill="1" applyBorder="1" applyAlignment="1">
      <alignment horizontal="left" vertical="center" wrapText="1"/>
    </xf>
    <xf numFmtId="0" fontId="11" fillId="11" borderId="13" xfId="0" applyFont="1" applyFill="1" applyBorder="1" applyAlignment="1">
      <alignment horizontal="left" vertical="center" wrapText="1" readingOrder="1"/>
    </xf>
    <xf numFmtId="0" fontId="11" fillId="11" borderId="20" xfId="0" applyFont="1" applyFill="1" applyBorder="1" applyAlignment="1">
      <alignment horizontal="left" vertical="center" wrapText="1" readingOrder="1"/>
    </xf>
    <xf numFmtId="0" fontId="11" fillId="11" borderId="36" xfId="0" applyFont="1" applyFill="1" applyBorder="1" applyAlignment="1">
      <alignment horizontal="left" vertical="center" wrapText="1" readingOrder="1"/>
    </xf>
    <xf numFmtId="9" fontId="11" fillId="11" borderId="14" xfId="0" applyNumberFormat="1" applyFont="1" applyFill="1" applyBorder="1" applyAlignment="1">
      <alignment horizontal="center" vertical="center" wrapText="1" readingOrder="1"/>
    </xf>
    <xf numFmtId="9" fontId="11" fillId="11" borderId="21" xfId="0" applyNumberFormat="1" applyFont="1" applyFill="1" applyBorder="1" applyAlignment="1">
      <alignment horizontal="center" vertical="center" wrapText="1" readingOrder="1"/>
    </xf>
    <xf numFmtId="9" fontId="11" fillId="11" borderId="37" xfId="0" applyNumberFormat="1" applyFont="1" applyFill="1" applyBorder="1" applyAlignment="1">
      <alignment horizontal="center" vertical="center" wrapText="1" readingOrder="1"/>
    </xf>
    <xf numFmtId="9" fontId="11" fillId="11" borderId="13" xfId="0" applyNumberFormat="1" applyFont="1" applyFill="1" applyBorder="1" applyAlignment="1">
      <alignment horizontal="left" vertical="center" wrapText="1" readingOrder="1"/>
    </xf>
    <xf numFmtId="9" fontId="11" fillId="11" borderId="20" xfId="0" applyNumberFormat="1" applyFont="1" applyFill="1" applyBorder="1" applyAlignment="1">
      <alignment horizontal="left" vertical="center" wrapText="1" readingOrder="1"/>
    </xf>
    <xf numFmtId="9" fontId="11" fillId="11" borderId="36" xfId="0" applyNumberFormat="1" applyFont="1" applyFill="1" applyBorder="1" applyAlignment="1">
      <alignment horizontal="left" vertical="center" wrapText="1" readingOrder="1"/>
    </xf>
    <xf numFmtId="1" fontId="11" fillId="11" borderId="14" xfId="0" applyNumberFormat="1" applyFont="1" applyFill="1" applyBorder="1" applyAlignment="1">
      <alignment horizontal="center" vertical="center" wrapText="1"/>
    </xf>
    <xf numFmtId="1" fontId="11" fillId="11" borderId="21" xfId="0" applyNumberFormat="1" applyFont="1" applyFill="1" applyBorder="1" applyAlignment="1">
      <alignment horizontal="center" vertical="center" wrapText="1"/>
    </xf>
    <xf numFmtId="1" fontId="11" fillId="11" borderId="37" xfId="0" applyNumberFormat="1" applyFont="1" applyFill="1" applyBorder="1" applyAlignment="1">
      <alignment horizontal="center" vertical="center" wrapText="1"/>
    </xf>
    <xf numFmtId="0" fontId="35" fillId="11" borderId="12" xfId="4" applyFont="1" applyFill="1" applyBorder="1" applyAlignment="1" applyProtection="1">
      <alignment horizontal="center" vertical="center" textRotation="90" wrapText="1"/>
      <protection locked="0"/>
    </xf>
    <xf numFmtId="0" fontId="35" fillId="11" borderId="9" xfId="4" applyFont="1" applyFill="1" applyBorder="1" applyAlignment="1" applyProtection="1">
      <alignment horizontal="center" vertical="center" textRotation="90" wrapText="1"/>
      <protection locked="0"/>
    </xf>
    <xf numFmtId="0" fontId="35" fillId="11" borderId="10" xfId="4" applyFont="1" applyFill="1" applyBorder="1" applyAlignment="1" applyProtection="1">
      <alignment horizontal="center" vertical="center" textRotation="90" wrapText="1"/>
      <protection locked="0"/>
    </xf>
    <xf numFmtId="9" fontId="11" fillId="10" borderId="14" xfId="0" applyNumberFormat="1" applyFont="1" applyFill="1" applyBorder="1" applyAlignment="1">
      <alignment horizontal="center" vertical="center" wrapText="1"/>
    </xf>
    <xf numFmtId="9" fontId="11" fillId="10" borderId="21" xfId="0" applyNumberFormat="1" applyFont="1" applyFill="1" applyBorder="1" applyAlignment="1">
      <alignment horizontal="center" vertical="center" wrapText="1"/>
    </xf>
    <xf numFmtId="9" fontId="11" fillId="10" borderId="37" xfId="0" applyNumberFormat="1" applyFont="1" applyFill="1" applyBorder="1" applyAlignment="1">
      <alignment horizontal="center" vertical="center" wrapText="1"/>
    </xf>
    <xf numFmtId="0" fontId="11" fillId="10" borderId="14"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0" fontId="11" fillId="10" borderId="37" xfId="0" applyFont="1" applyFill="1" applyBorder="1" applyAlignment="1">
      <alignment horizontal="center" vertical="center" wrapText="1" readingOrder="1"/>
    </xf>
    <xf numFmtId="10" fontId="11" fillId="17" borderId="13" xfId="1" applyNumberFormat="1" applyFont="1" applyFill="1" applyBorder="1" applyAlignment="1">
      <alignment horizontal="center" vertical="center"/>
    </xf>
    <xf numFmtId="10" fontId="11" fillId="17" borderId="20" xfId="1" applyNumberFormat="1" applyFont="1" applyFill="1" applyBorder="1" applyAlignment="1">
      <alignment horizontal="center" vertical="center"/>
    </xf>
    <xf numFmtId="10" fontId="11" fillId="17" borderId="36" xfId="1" applyNumberFormat="1" applyFont="1" applyFill="1" applyBorder="1" applyAlignment="1">
      <alignment horizontal="center" vertical="center"/>
    </xf>
    <xf numFmtId="9" fontId="11" fillId="10" borderId="14" xfId="0" applyNumberFormat="1" applyFont="1" applyFill="1" applyBorder="1" applyAlignment="1">
      <alignment horizontal="left" vertical="center" wrapText="1"/>
    </xf>
    <xf numFmtId="9" fontId="11" fillId="10" borderId="22" xfId="0" applyNumberFormat="1" applyFont="1" applyFill="1" applyBorder="1" applyAlignment="1">
      <alignment horizontal="left" vertical="center" wrapText="1"/>
    </xf>
    <xf numFmtId="164" fontId="11" fillId="10" borderId="14" xfId="1" applyNumberFormat="1" applyFont="1" applyFill="1" applyBorder="1" applyAlignment="1">
      <alignment horizontal="center" vertical="center" wrapText="1"/>
    </xf>
    <xf numFmtId="164" fontId="11" fillId="10" borderId="22" xfId="1" applyNumberFormat="1" applyFont="1" applyFill="1" applyBorder="1" applyAlignment="1">
      <alignment horizontal="center" vertical="center" wrapText="1"/>
    </xf>
    <xf numFmtId="0" fontId="11" fillId="11" borderId="14" xfId="4" applyFont="1" applyFill="1" applyBorder="1" applyAlignment="1" applyProtection="1">
      <alignment horizontal="center" vertical="center" wrapText="1"/>
      <protection locked="0"/>
    </xf>
    <xf numFmtId="0" fontId="11" fillId="11" borderId="21" xfId="4" applyFont="1" applyFill="1" applyBorder="1" applyAlignment="1" applyProtection="1">
      <alignment horizontal="center" vertical="center" wrapText="1"/>
      <protection locked="0"/>
    </xf>
    <xf numFmtId="0" fontId="11" fillId="11" borderId="37" xfId="4" applyFont="1" applyFill="1" applyBorder="1" applyAlignment="1" applyProtection="1">
      <alignment horizontal="center" vertical="center" wrapText="1"/>
      <protection locked="0"/>
    </xf>
    <xf numFmtId="9" fontId="11" fillId="11" borderId="14" xfId="4" applyNumberFormat="1" applyFont="1" applyFill="1" applyBorder="1" applyAlignment="1" applyProtection="1">
      <alignment horizontal="center" vertical="center" wrapText="1"/>
      <protection locked="0"/>
    </xf>
    <xf numFmtId="9" fontId="11" fillId="11" borderId="21" xfId="4" applyNumberFormat="1" applyFont="1" applyFill="1" applyBorder="1" applyAlignment="1" applyProtection="1">
      <alignment horizontal="center" vertical="center" wrapText="1"/>
      <protection locked="0"/>
    </xf>
    <xf numFmtId="9" fontId="11" fillId="11" borderId="37" xfId="4" applyNumberFormat="1" applyFont="1" applyFill="1" applyBorder="1" applyAlignment="1" applyProtection="1">
      <alignment horizontal="center" vertical="center" wrapText="1"/>
      <protection locked="0"/>
    </xf>
    <xf numFmtId="0" fontId="26" fillId="11" borderId="12"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7" fillId="10" borderId="12" xfId="2" applyFont="1" applyFill="1" applyBorder="1" applyAlignment="1">
      <alignment horizontal="center" vertical="center" wrapText="1"/>
    </xf>
    <xf numFmtId="0" fontId="7" fillId="10" borderId="9" xfId="2" applyFont="1" applyFill="1" applyBorder="1" applyAlignment="1">
      <alignment horizontal="center" vertical="center" wrapText="1"/>
    </xf>
    <xf numFmtId="0" fontId="7" fillId="10" borderId="10" xfId="2" applyFont="1" applyFill="1" applyBorder="1" applyAlignment="1">
      <alignment horizontal="center" vertical="center" wrapText="1"/>
    </xf>
    <xf numFmtId="0" fontId="27" fillId="10" borderId="12" xfId="2" applyFont="1" applyFill="1" applyBorder="1" applyAlignment="1">
      <alignment horizontal="left" vertical="center" wrapText="1"/>
    </xf>
    <xf numFmtId="0" fontId="27" fillId="10" borderId="9" xfId="2" applyFont="1" applyFill="1" applyBorder="1" applyAlignment="1">
      <alignment horizontal="left" vertical="center" wrapText="1"/>
    </xf>
    <xf numFmtId="0" fontId="27" fillId="10" borderId="10" xfId="2" applyFont="1" applyFill="1" applyBorder="1" applyAlignment="1">
      <alignment horizontal="left" vertical="center" wrapText="1"/>
    </xf>
    <xf numFmtId="0" fontId="28" fillId="10" borderId="12" xfId="0" applyFont="1" applyFill="1" applyBorder="1" applyAlignment="1">
      <alignment horizontal="center" vertical="center" wrapText="1"/>
    </xf>
    <xf numFmtId="0" fontId="28" fillId="10" borderId="9"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9" fontId="11" fillId="10" borderId="13" xfId="0" applyNumberFormat="1" applyFont="1" applyFill="1" applyBorder="1" applyAlignment="1">
      <alignment horizontal="left" vertical="center" wrapText="1"/>
    </xf>
    <xf numFmtId="9" fontId="11" fillId="10" borderId="20" xfId="0" applyNumberFormat="1" applyFont="1" applyFill="1" applyBorder="1" applyAlignment="1">
      <alignment horizontal="left" vertical="center" wrapText="1"/>
    </xf>
    <xf numFmtId="9" fontId="11" fillId="10" borderId="36" xfId="0" applyNumberFormat="1" applyFont="1" applyFill="1" applyBorder="1" applyAlignment="1">
      <alignment horizontal="left" vertical="center" wrapText="1"/>
    </xf>
    <xf numFmtId="0" fontId="29" fillId="10" borderId="14"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7" xfId="0" applyFont="1" applyFill="1" applyBorder="1" applyAlignment="1">
      <alignment horizontal="center" vertical="center"/>
    </xf>
    <xf numFmtId="0" fontId="11" fillId="10" borderId="8" xfId="0" applyFont="1" applyFill="1" applyBorder="1" applyAlignment="1">
      <alignment horizontal="left" vertical="center" wrapText="1"/>
    </xf>
    <xf numFmtId="0" fontId="11" fillId="10" borderId="22" xfId="0" applyFont="1" applyFill="1" applyBorder="1" applyAlignment="1">
      <alignment horizontal="left" vertical="center" wrapText="1"/>
    </xf>
    <xf numFmtId="164" fontId="11" fillId="10" borderId="8" xfId="1" applyNumberFormat="1" applyFont="1" applyFill="1" applyBorder="1" applyAlignment="1">
      <alignment horizontal="center" vertical="center" wrapText="1"/>
    </xf>
    <xf numFmtId="0" fontId="44" fillId="10" borderId="68" xfId="0" applyFont="1" applyFill="1" applyBorder="1" applyAlignment="1">
      <alignment horizontal="center" vertical="center" wrapText="1"/>
    </xf>
    <xf numFmtId="0" fontId="11" fillId="10" borderId="37" xfId="0" applyFont="1" applyFill="1" applyBorder="1" applyAlignment="1">
      <alignment horizontal="left" vertical="center" wrapText="1"/>
    </xf>
    <xf numFmtId="164" fontId="11" fillId="10" borderId="37" xfId="1" applyNumberFormat="1" applyFont="1" applyFill="1" applyBorder="1" applyAlignment="1">
      <alignment horizontal="center" vertical="center" wrapText="1"/>
    </xf>
    <xf numFmtId="0" fontId="44" fillId="10" borderId="70" xfId="0" applyFont="1" applyFill="1" applyBorder="1" applyAlignment="1">
      <alignment horizontal="center" vertical="center" wrapText="1"/>
    </xf>
    <xf numFmtId="0" fontId="44" fillId="10" borderId="66" xfId="0" applyFont="1" applyFill="1" applyBorder="1" applyAlignment="1">
      <alignment horizontal="center" vertical="center" wrapText="1"/>
    </xf>
    <xf numFmtId="9" fontId="11" fillId="10" borderId="8" xfId="0" applyNumberFormat="1" applyFont="1" applyFill="1" applyBorder="1" applyAlignment="1">
      <alignment horizontal="left" vertical="center" wrapText="1"/>
    </xf>
    <xf numFmtId="9" fontId="11" fillId="10" borderId="37" xfId="0" applyNumberFormat="1" applyFont="1" applyFill="1" applyBorder="1" applyAlignment="1">
      <alignment horizontal="left" vertical="center" wrapText="1"/>
    </xf>
    <xf numFmtId="0" fontId="44" fillId="10" borderId="9" xfId="2" applyFont="1" applyFill="1" applyBorder="1" applyAlignment="1">
      <alignment horizontal="center" vertical="center" wrapText="1"/>
    </xf>
    <xf numFmtId="0" fontId="44" fillId="10" borderId="10" xfId="2"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1" fillId="10" borderId="14" xfId="0" applyFont="1" applyFill="1" applyBorder="1" applyAlignment="1">
      <alignment horizontal="left" vertical="center" wrapTex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27" fillId="10" borderId="12" xfId="0" applyFont="1" applyFill="1" applyBorder="1" applyAlignment="1">
      <alignment horizontal="left" vertical="center" wrapText="1"/>
    </xf>
    <xf numFmtId="0" fontId="27" fillId="10" borderId="9" xfId="0" applyFont="1" applyFill="1" applyBorder="1" applyAlignment="1">
      <alignment horizontal="left" vertical="center" wrapText="1"/>
    </xf>
    <xf numFmtId="0" fontId="27" fillId="10" borderId="10" xfId="0" applyFont="1" applyFill="1" applyBorder="1" applyAlignment="1">
      <alignment horizontal="left" vertical="center" wrapText="1"/>
    </xf>
    <xf numFmtId="0" fontId="11" fillId="10" borderId="13" xfId="0" applyFont="1" applyFill="1" applyBorder="1" applyAlignment="1">
      <alignment horizontal="left" vertical="center" wrapText="1"/>
    </xf>
    <xf numFmtId="0" fontId="11" fillId="10" borderId="20" xfId="0" applyFont="1" applyFill="1" applyBorder="1" applyAlignment="1">
      <alignment horizontal="left" vertical="center" wrapText="1"/>
    </xf>
    <xf numFmtId="0" fontId="11" fillId="10" borderId="36" xfId="0" applyFont="1" applyFill="1" applyBorder="1" applyAlignment="1">
      <alignment horizontal="left" vertical="center" wrapText="1"/>
    </xf>
    <xf numFmtId="0" fontId="29" fillId="10" borderId="14" xfId="0" applyFont="1" applyFill="1" applyBorder="1" applyAlignment="1">
      <alignment horizontal="center" vertical="center" wrapText="1"/>
    </xf>
    <xf numFmtId="0" fontId="29" fillId="10" borderId="21" xfId="0" applyFont="1" applyFill="1" applyBorder="1" applyAlignment="1">
      <alignment horizontal="center" vertical="center" wrapText="1"/>
    </xf>
    <xf numFmtId="0" fontId="29" fillId="10" borderId="37" xfId="0" applyFont="1" applyFill="1" applyBorder="1" applyAlignment="1">
      <alignment horizontal="center" vertical="center" wrapText="1"/>
    </xf>
    <xf numFmtId="0" fontId="44" fillId="10" borderId="65"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9"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6" fillId="10" borderId="22" xfId="0" applyFont="1" applyFill="1" applyBorder="1" applyAlignment="1">
      <alignment horizontal="center" vertical="center" wrapText="1"/>
    </xf>
    <xf numFmtId="0" fontId="11" fillId="10" borderId="21" xfId="0" applyFont="1" applyFill="1" applyBorder="1" applyAlignment="1">
      <alignment horizontal="left" vertical="center" wrapText="1"/>
    </xf>
    <xf numFmtId="0" fontId="47" fillId="0" borderId="12"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4" fillId="10" borderId="10"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44" fillId="10" borderId="64" xfId="0" applyFont="1" applyFill="1" applyBorder="1" applyAlignment="1">
      <alignment horizontal="center" vertical="center" wrapText="1"/>
    </xf>
    <xf numFmtId="10" fontId="11" fillId="17" borderId="2" xfId="1" applyNumberFormat="1" applyFont="1" applyFill="1" applyBorder="1" applyAlignment="1">
      <alignment horizontal="center" vertical="center"/>
    </xf>
    <xf numFmtId="10" fontId="11" fillId="17" borderId="1" xfId="1" applyNumberFormat="1" applyFont="1" applyFill="1" applyBorder="1" applyAlignment="1">
      <alignment horizontal="center" vertical="center"/>
    </xf>
    <xf numFmtId="10" fontId="11" fillId="17" borderId="42" xfId="1" applyNumberFormat="1" applyFont="1" applyFill="1" applyBorder="1" applyAlignment="1">
      <alignment horizontal="center" vertical="center"/>
    </xf>
    <xf numFmtId="10" fontId="11" fillId="12" borderId="13" xfId="1" applyNumberFormat="1" applyFont="1" applyFill="1" applyBorder="1" applyAlignment="1">
      <alignment horizontal="center" vertical="center"/>
    </xf>
    <xf numFmtId="10" fontId="11" fillId="12" borderId="20" xfId="1" applyNumberFormat="1" applyFont="1" applyFill="1" applyBorder="1" applyAlignment="1">
      <alignment horizontal="center" vertical="center"/>
    </xf>
    <xf numFmtId="10" fontId="11" fillId="12" borderId="36" xfId="1" applyNumberFormat="1" applyFont="1" applyFill="1" applyBorder="1" applyAlignment="1">
      <alignment horizontal="center" vertical="center"/>
    </xf>
    <xf numFmtId="0" fontId="29" fillId="17" borderId="14" xfId="0" applyFont="1" applyFill="1" applyBorder="1" applyAlignment="1">
      <alignment horizontal="center" vertical="center" wrapText="1"/>
    </xf>
    <xf numFmtId="0" fontId="29" fillId="17" borderId="21" xfId="0" applyFont="1" applyFill="1" applyBorder="1" applyAlignment="1">
      <alignment horizontal="center" vertical="center" wrapText="1"/>
    </xf>
    <xf numFmtId="0" fontId="29" fillId="17" borderId="37" xfId="0" applyFont="1" applyFill="1" applyBorder="1" applyAlignment="1">
      <alignment horizontal="center" vertical="center" wrapText="1"/>
    </xf>
    <xf numFmtId="0" fontId="41" fillId="10" borderId="8" xfId="0" applyFont="1" applyFill="1" applyBorder="1" applyAlignment="1">
      <alignment horizontal="left" vertical="center" wrapText="1"/>
    </xf>
    <xf numFmtId="0" fontId="41" fillId="10" borderId="22" xfId="0" applyFont="1" applyFill="1" applyBorder="1" applyAlignment="1">
      <alignment horizontal="left" vertical="center" wrapText="1"/>
    </xf>
    <xf numFmtId="164" fontId="11" fillId="10" borderId="55" xfId="1" applyNumberFormat="1" applyFont="1" applyFill="1" applyBorder="1" applyAlignment="1">
      <alignment horizontal="center" vertical="center" wrapText="1"/>
    </xf>
    <xf numFmtId="164" fontId="11" fillId="10" borderId="54" xfId="1" applyNumberFormat="1" applyFont="1" applyFill="1" applyBorder="1" applyAlignment="1">
      <alignment horizontal="center" vertical="center" wrapText="1"/>
    </xf>
    <xf numFmtId="164" fontId="11" fillId="10" borderId="74" xfId="1" applyNumberFormat="1" applyFont="1" applyFill="1" applyBorder="1" applyAlignment="1">
      <alignment horizontal="center" vertical="center" wrapText="1"/>
    </xf>
    <xf numFmtId="164" fontId="11" fillId="10" borderId="71" xfId="1" applyNumberFormat="1" applyFont="1" applyFill="1" applyBorder="1" applyAlignment="1">
      <alignment horizontal="center" vertical="center" wrapText="1"/>
    </xf>
    <xf numFmtId="0" fontId="11" fillId="10" borderId="72" xfId="0" applyFont="1" applyFill="1" applyBorder="1" applyAlignment="1">
      <alignment horizontal="left" vertical="center" wrapText="1"/>
    </xf>
    <xf numFmtId="0" fontId="29" fillId="17" borderId="14" xfId="0" applyFont="1" applyFill="1" applyBorder="1" applyAlignment="1">
      <alignment horizontal="center" vertical="center"/>
    </xf>
    <xf numFmtId="0" fontId="29" fillId="17" borderId="21" xfId="0" applyFont="1" applyFill="1" applyBorder="1" applyAlignment="1">
      <alignment horizontal="center" vertical="center"/>
    </xf>
    <xf numFmtId="0" fontId="29" fillId="17" borderId="22" xfId="0" applyFont="1" applyFill="1" applyBorder="1" applyAlignment="1">
      <alignment horizontal="center" vertical="center"/>
    </xf>
    <xf numFmtId="0" fontId="11" fillId="10" borderId="22" xfId="0" applyFont="1" applyFill="1" applyBorder="1" applyAlignment="1">
      <alignment horizontal="center" vertical="center" wrapText="1"/>
    </xf>
    <xf numFmtId="0" fontId="11" fillId="10" borderId="73" xfId="0" applyFont="1" applyFill="1" applyBorder="1" applyAlignment="1">
      <alignment horizontal="left" vertical="center" wrapText="1"/>
    </xf>
    <xf numFmtId="0" fontId="29" fillId="17" borderId="8" xfId="0" applyFont="1" applyFill="1" applyBorder="1" applyAlignment="1">
      <alignment horizontal="center" vertical="center"/>
    </xf>
    <xf numFmtId="0" fontId="29" fillId="17" borderId="37" xfId="0" applyFont="1" applyFill="1" applyBorder="1" applyAlignment="1">
      <alignment horizontal="center" vertical="center"/>
    </xf>
    <xf numFmtId="0" fontId="11" fillId="10" borderId="8" xfId="0" applyFont="1" applyFill="1" applyBorder="1" applyAlignment="1">
      <alignment horizontal="center" vertical="center" wrapText="1"/>
    </xf>
    <xf numFmtId="0" fontId="11" fillId="10" borderId="60"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35" fillId="10" borderId="12" xfId="0" applyFont="1" applyFill="1" applyBorder="1" applyAlignment="1">
      <alignment horizontal="center" vertical="center" textRotation="90" wrapText="1"/>
    </xf>
    <xf numFmtId="0" fontId="35" fillId="10" borderId="9" xfId="0" applyFont="1" applyFill="1" applyBorder="1" applyAlignment="1">
      <alignment horizontal="center" vertical="center" textRotation="90" wrapText="1"/>
    </xf>
    <xf numFmtId="0" fontId="35" fillId="10" borderId="10" xfId="0" applyFont="1" applyFill="1" applyBorder="1" applyAlignment="1">
      <alignment horizontal="center" vertical="center" textRotation="90" wrapText="1"/>
    </xf>
    <xf numFmtId="10" fontId="32" fillId="11" borderId="1" xfId="1" applyNumberFormat="1" applyFont="1" applyFill="1" applyBorder="1" applyAlignment="1">
      <alignment horizontal="center" vertical="center" textRotation="90"/>
    </xf>
    <xf numFmtId="10" fontId="11" fillId="17" borderId="13" xfId="1" applyNumberFormat="1" applyFont="1" applyFill="1" applyBorder="1" applyAlignment="1">
      <alignment horizontal="center" vertical="center" wrapText="1"/>
    </xf>
    <xf numFmtId="10" fontId="11" fillId="17" borderId="20" xfId="1" applyNumberFormat="1" applyFont="1" applyFill="1" applyBorder="1" applyAlignment="1">
      <alignment horizontal="center" vertical="center" wrapText="1"/>
    </xf>
    <xf numFmtId="10" fontId="11" fillId="17" borderId="36" xfId="1" applyNumberFormat="1" applyFont="1" applyFill="1" applyBorder="1" applyAlignment="1">
      <alignment horizontal="center" vertical="center" wrapText="1"/>
    </xf>
    <xf numFmtId="0" fontId="45" fillId="10" borderId="15" xfId="0" applyFont="1" applyFill="1" applyBorder="1" applyAlignment="1">
      <alignment horizontal="center" vertical="center" wrapText="1"/>
    </xf>
    <xf numFmtId="0" fontId="45" fillId="10" borderId="27" xfId="0" applyFont="1" applyFill="1" applyBorder="1" applyAlignment="1">
      <alignment horizontal="center" vertical="center" wrapText="1"/>
    </xf>
    <xf numFmtId="0" fontId="45" fillId="10" borderId="38" xfId="0" applyFont="1" applyFill="1" applyBorder="1" applyAlignment="1">
      <alignment horizontal="center" vertical="center" wrapText="1"/>
    </xf>
    <xf numFmtId="9" fontId="11" fillId="16" borderId="8" xfId="0" applyNumberFormat="1" applyFont="1" applyFill="1" applyBorder="1" applyAlignment="1">
      <alignment horizontal="left" vertical="center" wrapText="1"/>
    </xf>
    <xf numFmtId="9" fontId="11" fillId="16" borderId="22" xfId="0" applyNumberFormat="1" applyFont="1" applyFill="1" applyBorder="1" applyAlignment="1">
      <alignment horizontal="left" vertical="center" wrapText="1"/>
    </xf>
    <xf numFmtId="164" fontId="11" fillId="16" borderId="8" xfId="1" applyNumberFormat="1" applyFont="1" applyFill="1" applyBorder="1" applyAlignment="1">
      <alignment horizontal="center" vertical="center" wrapText="1"/>
    </xf>
    <xf numFmtId="164" fontId="11" fillId="16" borderId="22" xfId="1" applyNumberFormat="1" applyFont="1" applyFill="1" applyBorder="1" applyAlignment="1">
      <alignment horizontal="center" vertical="center" wrapText="1"/>
    </xf>
    <xf numFmtId="9" fontId="11" fillId="16" borderId="37" xfId="0" applyNumberFormat="1" applyFont="1" applyFill="1" applyBorder="1" applyAlignment="1">
      <alignment horizontal="left" vertical="center" wrapText="1"/>
    </xf>
    <xf numFmtId="164" fontId="11" fillId="16" borderId="37" xfId="1" applyNumberFormat="1" applyFont="1" applyFill="1" applyBorder="1" applyAlignment="1">
      <alignment horizontal="center" vertical="center" wrapText="1"/>
    </xf>
    <xf numFmtId="0" fontId="44" fillId="10" borderId="12" xfId="2" applyFont="1" applyFill="1" applyBorder="1" applyAlignment="1">
      <alignment horizontal="center" vertical="center" wrapText="1"/>
    </xf>
    <xf numFmtId="9" fontId="11" fillId="16" borderId="14" xfId="0" applyNumberFormat="1" applyFont="1" applyFill="1" applyBorder="1" applyAlignment="1">
      <alignment horizontal="center" vertical="center" wrapText="1"/>
    </xf>
    <xf numFmtId="9" fontId="11" fillId="16" borderId="21" xfId="0" applyNumberFormat="1" applyFont="1" applyFill="1" applyBorder="1" applyAlignment="1">
      <alignment horizontal="center" vertical="center" wrapText="1"/>
    </xf>
    <xf numFmtId="9" fontId="11" fillId="16" borderId="37" xfId="0" applyNumberFormat="1" applyFont="1" applyFill="1" applyBorder="1" applyAlignment="1">
      <alignment horizontal="center" vertical="center" wrapText="1"/>
    </xf>
    <xf numFmtId="0" fontId="11" fillId="16" borderId="14" xfId="0" applyFont="1" applyFill="1" applyBorder="1" applyAlignment="1">
      <alignment horizontal="center" vertical="center" wrapText="1" readingOrder="1"/>
    </xf>
    <xf numFmtId="0" fontId="11" fillId="16" borderId="21" xfId="0" applyFont="1" applyFill="1" applyBorder="1" applyAlignment="1">
      <alignment horizontal="center" vertical="center" wrapText="1" readingOrder="1"/>
    </xf>
    <xf numFmtId="0" fontId="11" fillId="16" borderId="37" xfId="0" applyFont="1" applyFill="1" applyBorder="1" applyAlignment="1">
      <alignment horizontal="center" vertical="center" wrapText="1" readingOrder="1"/>
    </xf>
    <xf numFmtId="10" fontId="11" fillId="16" borderId="14" xfId="0" applyNumberFormat="1" applyFont="1" applyFill="1" applyBorder="1" applyAlignment="1">
      <alignment horizontal="center" vertical="center" wrapText="1" readingOrder="1"/>
    </xf>
    <xf numFmtId="10" fontId="11" fillId="16" borderId="21" xfId="0" applyNumberFormat="1" applyFont="1" applyFill="1" applyBorder="1" applyAlignment="1">
      <alignment horizontal="center" vertical="center" wrapText="1" readingOrder="1"/>
    </xf>
    <xf numFmtId="10" fontId="11" fillId="16" borderId="37" xfId="0" applyNumberFormat="1" applyFont="1" applyFill="1" applyBorder="1" applyAlignment="1">
      <alignment horizontal="center" vertical="center" wrapText="1" readingOrder="1"/>
    </xf>
    <xf numFmtId="9" fontId="11" fillId="16" borderId="14" xfId="0" applyNumberFormat="1" applyFont="1" applyFill="1" applyBorder="1" applyAlignment="1">
      <alignment horizontal="left" vertical="center" wrapText="1"/>
    </xf>
    <xf numFmtId="164" fontId="11" fillId="16" borderId="14" xfId="1" applyNumberFormat="1" applyFont="1" applyFill="1" applyBorder="1" applyAlignment="1">
      <alignment horizontal="center" vertical="center" wrapText="1"/>
    </xf>
    <xf numFmtId="0" fontId="7" fillId="15" borderId="12" xfId="2" applyFont="1" applyFill="1" applyBorder="1" applyAlignment="1">
      <alignment horizontal="center" vertical="center" wrapText="1"/>
    </xf>
    <xf numFmtId="0" fontId="7" fillId="15" borderId="9" xfId="2" applyFont="1" applyFill="1" applyBorder="1" applyAlignment="1">
      <alignment horizontal="center" vertical="center" wrapText="1"/>
    </xf>
    <xf numFmtId="0" fontId="7" fillId="15" borderId="10" xfId="2" applyFont="1" applyFill="1" applyBorder="1" applyAlignment="1">
      <alignment horizontal="center" vertical="center" wrapText="1"/>
    </xf>
    <xf numFmtId="0" fontId="27" fillId="16" borderId="12" xfId="2" applyFont="1" applyFill="1" applyBorder="1" applyAlignment="1">
      <alignment horizontal="left" vertical="center" wrapText="1"/>
    </xf>
    <xf numFmtId="0" fontId="27" fillId="16" borderId="9" xfId="2" applyFont="1" applyFill="1" applyBorder="1" applyAlignment="1">
      <alignment horizontal="left" vertical="center" wrapText="1"/>
    </xf>
    <xf numFmtId="0" fontId="27" fillId="16" borderId="10" xfId="2" applyFont="1" applyFill="1" applyBorder="1" applyAlignment="1">
      <alignment horizontal="left" vertical="center" wrapText="1"/>
    </xf>
    <xf numFmtId="0" fontId="28" fillId="16" borderId="12"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28" fillId="16" borderId="10"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10" fillId="16" borderId="10" xfId="0" applyFont="1" applyFill="1" applyBorder="1" applyAlignment="1">
      <alignment horizontal="center" vertical="center" wrapText="1"/>
    </xf>
    <xf numFmtId="9" fontId="11" fillId="16" borderId="13" xfId="0" applyNumberFormat="1" applyFont="1" applyFill="1" applyBorder="1" applyAlignment="1">
      <alignment horizontal="left" vertical="center" wrapText="1"/>
    </xf>
    <xf numFmtId="9" fontId="11" fillId="16" borderId="20" xfId="0" applyNumberFormat="1" applyFont="1" applyFill="1" applyBorder="1" applyAlignment="1">
      <alignment horizontal="left" vertical="center" wrapText="1"/>
    </xf>
    <xf numFmtId="9" fontId="11" fillId="16" borderId="36" xfId="0" applyNumberFormat="1" applyFont="1" applyFill="1" applyBorder="1" applyAlignment="1">
      <alignment horizontal="left" vertical="center" wrapText="1"/>
    </xf>
    <xf numFmtId="0" fontId="29" fillId="16" borderId="14" xfId="0" applyFont="1" applyFill="1" applyBorder="1" applyAlignment="1">
      <alignment horizontal="center" vertical="center"/>
    </xf>
    <xf numFmtId="0" fontId="29" fillId="16" borderId="21" xfId="0" applyFont="1" applyFill="1" applyBorder="1" applyAlignment="1">
      <alignment horizontal="center" vertical="center"/>
    </xf>
    <xf numFmtId="0" fontId="29" fillId="16" borderId="37" xfId="0" applyFont="1" applyFill="1" applyBorder="1" applyAlignment="1">
      <alignment horizontal="center" vertical="center"/>
    </xf>
    <xf numFmtId="0" fontId="11" fillId="16" borderId="8" xfId="0" applyFont="1" applyFill="1" applyBorder="1" applyAlignment="1">
      <alignment horizontal="left" vertical="center" wrapText="1" readingOrder="1"/>
    </xf>
    <xf numFmtId="0" fontId="11" fillId="16" borderId="37" xfId="0" applyFont="1" applyFill="1" applyBorder="1" applyAlignment="1">
      <alignment horizontal="left" vertical="center" wrapText="1" readingOrder="1"/>
    </xf>
    <xf numFmtId="164" fontId="11" fillId="16" borderId="8" xfId="1" applyNumberFormat="1" applyFont="1" applyFill="1" applyBorder="1" applyAlignment="1">
      <alignment horizontal="center" vertical="center" wrapText="1" readingOrder="1"/>
    </xf>
    <xf numFmtId="164" fontId="11" fillId="16" borderId="37" xfId="1" applyNumberFormat="1" applyFont="1" applyFill="1" applyBorder="1" applyAlignment="1">
      <alignment horizontal="center" vertical="center" wrapText="1" readingOrder="1"/>
    </xf>
    <xf numFmtId="9" fontId="11" fillId="12" borderId="14" xfId="0" applyNumberFormat="1" applyFont="1" applyFill="1" applyBorder="1" applyAlignment="1">
      <alignment horizontal="center" vertical="center" wrapText="1" readingOrder="1"/>
    </xf>
    <xf numFmtId="0" fontId="11" fillId="12" borderId="21" xfId="0" applyFont="1" applyFill="1" applyBorder="1" applyAlignment="1">
      <alignment horizontal="center" vertical="center" wrapText="1" readingOrder="1"/>
    </xf>
    <xf numFmtId="0" fontId="11" fillId="12" borderId="37" xfId="0" applyFont="1" applyFill="1" applyBorder="1" applyAlignment="1">
      <alignment horizontal="center" vertical="center" wrapText="1" readingOrder="1"/>
    </xf>
    <xf numFmtId="0" fontId="11" fillId="16" borderId="14" xfId="0" applyFont="1" applyFill="1" applyBorder="1" applyAlignment="1">
      <alignment horizontal="left" vertical="center" wrapText="1" readingOrder="1"/>
    </xf>
    <xf numFmtId="0" fontId="11" fillId="16" borderId="22" xfId="0" applyFont="1" applyFill="1" applyBorder="1" applyAlignment="1">
      <alignment horizontal="left" vertical="center" wrapText="1" readingOrder="1"/>
    </xf>
    <xf numFmtId="164" fontId="11" fillId="16" borderId="14" xfId="1" applyNumberFormat="1" applyFont="1" applyFill="1" applyBorder="1" applyAlignment="1">
      <alignment horizontal="center" vertical="center" wrapText="1" readingOrder="1"/>
    </xf>
    <xf numFmtId="164" fontId="11" fillId="16" borderId="22" xfId="1" applyNumberFormat="1" applyFont="1" applyFill="1" applyBorder="1" applyAlignment="1">
      <alignment horizontal="center" vertical="center" wrapText="1" readingOrder="1"/>
    </xf>
    <xf numFmtId="0" fontId="7" fillId="15" borderId="12" xfId="0" applyFont="1" applyFill="1" applyBorder="1" applyAlignment="1">
      <alignment horizontal="center" vertical="center" wrapText="1" readingOrder="1"/>
    </xf>
    <xf numFmtId="0" fontId="7" fillId="15" borderId="9" xfId="0" applyFont="1" applyFill="1" applyBorder="1" applyAlignment="1">
      <alignment horizontal="center" vertical="center" wrapText="1" readingOrder="1"/>
    </xf>
    <xf numFmtId="0" fontId="7" fillId="15" borderId="10" xfId="0" applyFont="1" applyFill="1" applyBorder="1" applyAlignment="1">
      <alignment horizontal="center" vertical="center" wrapText="1" readingOrder="1"/>
    </xf>
    <xf numFmtId="0" fontId="27" fillId="16" borderId="12" xfId="0" applyFont="1" applyFill="1" applyBorder="1" applyAlignment="1">
      <alignment horizontal="left" vertical="center" wrapText="1" readingOrder="1"/>
    </xf>
    <xf numFmtId="0" fontId="27" fillId="16" borderId="9" xfId="0" applyFont="1" applyFill="1" applyBorder="1" applyAlignment="1">
      <alignment horizontal="left" vertical="center" wrapText="1" readingOrder="1"/>
    </xf>
    <xf numFmtId="0" fontId="27" fillId="16" borderId="10" xfId="0" applyFont="1" applyFill="1" applyBorder="1" applyAlignment="1">
      <alignment horizontal="left" vertical="center" wrapText="1" readingOrder="1"/>
    </xf>
    <xf numFmtId="0" fontId="11" fillId="16" borderId="13" xfId="0" applyFont="1" applyFill="1" applyBorder="1" applyAlignment="1">
      <alignment horizontal="left" vertical="center" wrapText="1" readingOrder="1"/>
    </xf>
    <xf numFmtId="0" fontId="11" fillId="16" borderId="20" xfId="0" applyFont="1" applyFill="1" applyBorder="1" applyAlignment="1">
      <alignment horizontal="left" vertical="center" wrapText="1" readingOrder="1"/>
    </xf>
    <xf numFmtId="0" fontId="11" fillId="16" borderId="36" xfId="0" applyFont="1" applyFill="1" applyBorder="1" applyAlignment="1">
      <alignment horizontal="left" vertical="center" wrapText="1" readingOrder="1"/>
    </xf>
    <xf numFmtId="0" fontId="7" fillId="15" borderId="12"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27" fillId="16" borderId="12" xfId="0" applyFont="1" applyFill="1" applyBorder="1" applyAlignment="1">
      <alignment horizontal="left" vertical="center" wrapText="1"/>
    </xf>
    <xf numFmtId="0" fontId="27" fillId="16" borderId="9" xfId="0" applyFont="1" applyFill="1" applyBorder="1" applyAlignment="1">
      <alignment horizontal="left" vertical="center" wrapText="1"/>
    </xf>
    <xf numFmtId="0" fontId="27" fillId="16" borderId="10" xfId="0" applyFont="1" applyFill="1" applyBorder="1" applyAlignment="1">
      <alignment horizontal="left" vertical="center" wrapText="1"/>
    </xf>
    <xf numFmtId="0" fontId="41" fillId="16" borderId="8" xfId="0" applyFont="1" applyFill="1" applyBorder="1" applyAlignment="1">
      <alignment horizontal="left" vertical="center" wrapText="1" readingOrder="1"/>
    </xf>
    <xf numFmtId="0" fontId="41" fillId="16" borderId="22" xfId="0" applyFont="1" applyFill="1" applyBorder="1" applyAlignment="1">
      <alignment horizontal="left" vertical="center" wrapText="1" readingOrder="1"/>
    </xf>
    <xf numFmtId="0" fontId="11" fillId="16" borderId="13" xfId="0" applyFont="1" applyFill="1" applyBorder="1" applyAlignment="1">
      <alignment horizontal="left" vertical="center" wrapText="1"/>
    </xf>
    <xf numFmtId="0" fontId="11" fillId="16" borderId="20" xfId="0" applyFont="1" applyFill="1" applyBorder="1" applyAlignment="1">
      <alignment horizontal="left" vertical="center" wrapText="1"/>
    </xf>
    <xf numFmtId="0" fontId="11" fillId="16" borderId="36" xfId="0" applyFont="1" applyFill="1" applyBorder="1" applyAlignment="1">
      <alignment horizontal="left" vertical="center" wrapText="1"/>
    </xf>
    <xf numFmtId="0" fontId="29" fillId="16" borderId="14" xfId="0" applyFont="1" applyFill="1" applyBorder="1" applyAlignment="1">
      <alignment horizontal="center" vertical="center" wrapText="1"/>
    </xf>
    <xf numFmtId="0" fontId="29" fillId="16" borderId="21" xfId="0" applyFont="1" applyFill="1" applyBorder="1" applyAlignment="1">
      <alignment horizontal="center" vertical="center" wrapText="1"/>
    </xf>
    <xf numFmtId="0" fontId="29" fillId="16" borderId="37" xfId="0" applyFont="1" applyFill="1" applyBorder="1" applyAlignment="1">
      <alignment horizontal="center" vertical="center" wrapText="1"/>
    </xf>
    <xf numFmtId="0" fontId="38" fillId="0" borderId="61"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11" fillId="16" borderId="14"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1" fillId="16" borderId="36" xfId="0" applyFont="1" applyFill="1" applyBorder="1" applyAlignment="1">
      <alignment horizontal="center" vertical="center" wrapText="1"/>
    </xf>
    <xf numFmtId="10" fontId="11" fillId="16" borderId="14" xfId="0" applyNumberFormat="1" applyFont="1" applyFill="1" applyBorder="1" applyAlignment="1">
      <alignment horizontal="center" vertical="center" wrapText="1"/>
    </xf>
    <xf numFmtId="10" fontId="11" fillId="16" borderId="21" xfId="0" applyNumberFormat="1" applyFont="1" applyFill="1" applyBorder="1" applyAlignment="1">
      <alignment horizontal="center" vertical="center" wrapText="1"/>
    </xf>
    <xf numFmtId="10" fontId="11" fillId="16" borderId="37"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readingOrder="1"/>
    </xf>
    <xf numFmtId="0" fontId="44" fillId="10" borderId="9" xfId="0" applyFont="1" applyFill="1" applyBorder="1" applyAlignment="1">
      <alignment horizontal="center" vertical="center" wrapText="1" readingOrder="1"/>
    </xf>
    <xf numFmtId="0" fontId="44" fillId="10" borderId="10" xfId="0" applyFont="1" applyFill="1" applyBorder="1" applyAlignment="1">
      <alignment horizontal="center" vertical="center" wrapText="1" readingOrder="1"/>
    </xf>
    <xf numFmtId="0" fontId="35" fillId="10" borderId="12" xfId="0" applyFont="1" applyFill="1" applyBorder="1" applyAlignment="1">
      <alignment horizontal="center" vertical="center" textRotation="90" wrapText="1" readingOrder="1"/>
    </xf>
    <xf numFmtId="0" fontId="35" fillId="10" borderId="9" xfId="0" applyFont="1" applyFill="1" applyBorder="1" applyAlignment="1">
      <alignment horizontal="center" vertical="center" textRotation="90" wrapText="1" readingOrder="1"/>
    </xf>
    <xf numFmtId="0" fontId="35" fillId="10" borderId="10" xfId="0" applyFont="1" applyFill="1" applyBorder="1" applyAlignment="1">
      <alignment horizontal="center" vertical="center" textRotation="90" wrapText="1" readingOrder="1"/>
    </xf>
    <xf numFmtId="0" fontId="29" fillId="16" borderId="14" xfId="0" applyFont="1" applyFill="1" applyBorder="1" applyAlignment="1">
      <alignment horizontal="center" vertical="center" wrapText="1" readingOrder="1"/>
    </xf>
    <xf numFmtId="0" fontId="29" fillId="16" borderId="21" xfId="0" applyFont="1" applyFill="1" applyBorder="1" applyAlignment="1">
      <alignment horizontal="center" vertical="center" wrapText="1" readingOrder="1"/>
    </xf>
    <xf numFmtId="0" fontId="29" fillId="16" borderId="37" xfId="0" applyFont="1" applyFill="1" applyBorder="1" applyAlignment="1">
      <alignment horizontal="center" vertical="center" wrapText="1" readingOrder="1"/>
    </xf>
    <xf numFmtId="10" fontId="11" fillId="16" borderId="14" xfId="1" applyNumberFormat="1" applyFont="1" applyFill="1" applyBorder="1" applyAlignment="1">
      <alignment horizontal="center" vertical="center" wrapText="1"/>
    </xf>
    <xf numFmtId="10" fontId="11" fillId="16" borderId="21" xfId="1" applyNumberFormat="1" applyFont="1" applyFill="1" applyBorder="1" applyAlignment="1">
      <alignment horizontal="center" vertical="center" wrapText="1"/>
    </xf>
    <xf numFmtId="10" fontId="11" fillId="16" borderId="37" xfId="1" applyNumberFormat="1" applyFont="1" applyFill="1" applyBorder="1" applyAlignment="1">
      <alignment horizontal="center" vertical="center" wrapText="1"/>
    </xf>
    <xf numFmtId="0" fontId="26" fillId="15" borderId="15" xfId="0" applyFont="1" applyFill="1" applyBorder="1" applyAlignment="1">
      <alignment horizontal="center" vertical="center" wrapText="1"/>
    </xf>
    <xf numFmtId="0" fontId="26" fillId="15" borderId="27" xfId="0" applyFont="1" applyFill="1" applyBorder="1" applyAlignment="1">
      <alignment horizontal="center" vertical="center" wrapText="1"/>
    </xf>
    <xf numFmtId="0" fontId="26" fillId="15" borderId="38" xfId="0" applyFont="1" applyFill="1" applyBorder="1" applyAlignment="1">
      <alignment horizontal="center" vertical="center" wrapText="1"/>
    </xf>
    <xf numFmtId="0" fontId="28" fillId="16" borderId="12" xfId="0" applyFont="1" applyFill="1" applyBorder="1" applyAlignment="1">
      <alignment horizontal="center" vertical="center" wrapText="1" readingOrder="1"/>
    </xf>
    <xf numFmtId="0" fontId="28" fillId="16" borderId="9" xfId="0" applyFont="1" applyFill="1" applyBorder="1" applyAlignment="1">
      <alignment horizontal="center" vertical="center" wrapText="1" readingOrder="1"/>
    </xf>
    <xf numFmtId="0" fontId="28" fillId="16" borderId="10" xfId="0" applyFont="1" applyFill="1" applyBorder="1" applyAlignment="1">
      <alignment horizontal="center" vertical="center" wrapText="1" readingOrder="1"/>
    </xf>
    <xf numFmtId="0" fontId="10" fillId="16" borderId="12" xfId="0" applyFont="1" applyFill="1" applyBorder="1" applyAlignment="1">
      <alignment horizontal="center" vertical="center" wrapText="1" readingOrder="1"/>
    </xf>
    <xf numFmtId="0" fontId="10" fillId="16" borderId="9" xfId="0" applyFont="1" applyFill="1" applyBorder="1" applyAlignment="1">
      <alignment horizontal="center" vertical="center" wrapText="1" readingOrder="1"/>
    </xf>
    <xf numFmtId="0" fontId="10" fillId="16" borderId="10" xfId="0" applyFont="1" applyFill="1" applyBorder="1" applyAlignment="1">
      <alignment horizontal="center" vertical="center" wrapText="1" readingOrder="1"/>
    </xf>
    <xf numFmtId="0" fontId="11" fillId="16" borderId="14" xfId="0" applyFont="1" applyFill="1" applyBorder="1" applyAlignment="1">
      <alignment horizontal="left" vertical="center" wrapText="1"/>
    </xf>
    <xf numFmtId="0" fontId="11" fillId="16" borderId="22" xfId="0" applyFont="1" applyFill="1" applyBorder="1" applyAlignment="1">
      <alignment horizontal="left" vertical="center" wrapText="1"/>
    </xf>
    <xf numFmtId="0" fontId="44" fillId="13" borderId="12" xfId="2" applyFont="1" applyFill="1" applyBorder="1" applyAlignment="1">
      <alignment horizontal="center" vertical="center" wrapText="1"/>
    </xf>
    <xf numFmtId="0" fontId="44" fillId="13" borderId="9" xfId="2" applyFont="1" applyFill="1" applyBorder="1" applyAlignment="1">
      <alignment horizontal="center" vertical="center" wrapText="1"/>
    </xf>
    <xf numFmtId="0" fontId="44" fillId="13" borderId="10" xfId="2" applyFont="1" applyFill="1" applyBorder="1" applyAlignment="1">
      <alignment horizontal="center" vertical="center" wrapText="1"/>
    </xf>
    <xf numFmtId="9" fontId="41" fillId="13" borderId="8" xfId="2" applyNumberFormat="1" applyFont="1" applyFill="1" applyBorder="1" applyAlignment="1">
      <alignment horizontal="left" vertical="center" wrapText="1"/>
    </xf>
    <xf numFmtId="9" fontId="41" fillId="13" borderId="22" xfId="2" applyNumberFormat="1" applyFont="1" applyFill="1" applyBorder="1" applyAlignment="1">
      <alignment horizontal="left" vertical="center" wrapText="1"/>
    </xf>
    <xf numFmtId="9" fontId="11" fillId="13" borderId="8" xfId="2" applyNumberFormat="1" applyFont="1" applyFill="1" applyBorder="1" applyAlignment="1">
      <alignment horizontal="left" vertical="center" wrapText="1"/>
    </xf>
    <xf numFmtId="9" fontId="11" fillId="13" borderId="22" xfId="2" applyNumberFormat="1" applyFont="1" applyFill="1" applyBorder="1" applyAlignment="1">
      <alignment horizontal="left" vertical="center" wrapText="1"/>
    </xf>
    <xf numFmtId="9" fontId="44" fillId="13" borderId="12" xfId="0" applyNumberFormat="1" applyFont="1" applyFill="1" applyBorder="1" applyAlignment="1">
      <alignment horizontal="center" vertical="center" wrapText="1"/>
    </xf>
    <xf numFmtId="9" fontId="44" fillId="13" borderId="9" xfId="0" applyNumberFormat="1" applyFont="1" applyFill="1" applyBorder="1" applyAlignment="1">
      <alignment horizontal="center" vertical="center" wrapText="1"/>
    </xf>
    <xf numFmtId="9" fontId="44" fillId="13" borderId="10" xfId="0" applyNumberFormat="1" applyFont="1" applyFill="1" applyBorder="1" applyAlignment="1">
      <alignment horizontal="center" vertical="center" wrapText="1"/>
    </xf>
    <xf numFmtId="9" fontId="11" fillId="13" borderId="14" xfId="2" applyNumberFormat="1" applyFont="1" applyFill="1" applyBorder="1" applyAlignment="1">
      <alignment horizontal="left" vertical="center" wrapText="1"/>
    </xf>
    <xf numFmtId="9" fontId="11" fillId="13" borderId="37" xfId="2" applyNumberFormat="1" applyFont="1" applyFill="1" applyBorder="1" applyAlignment="1">
      <alignment horizontal="left" vertical="center" wrapText="1"/>
    </xf>
    <xf numFmtId="0" fontId="43" fillId="13" borderId="12" xfId="0" applyFont="1" applyFill="1" applyBorder="1" applyAlignment="1">
      <alignment horizontal="center" vertical="center" wrapText="1"/>
    </xf>
    <xf numFmtId="0" fontId="43" fillId="13" borderId="9" xfId="0" applyFont="1" applyFill="1" applyBorder="1" applyAlignment="1">
      <alignment horizontal="center" vertical="center" wrapText="1"/>
    </xf>
    <xf numFmtId="0" fontId="43" fillId="13" borderId="10" xfId="0" applyFont="1" applyFill="1" applyBorder="1" applyAlignment="1">
      <alignment horizontal="center" vertical="center" wrapText="1"/>
    </xf>
    <xf numFmtId="9" fontId="27" fillId="13" borderId="12" xfId="0" applyNumberFormat="1" applyFont="1" applyFill="1" applyBorder="1" applyAlignment="1">
      <alignment horizontal="left" vertical="center" wrapText="1"/>
    </xf>
    <xf numFmtId="9" fontId="27" fillId="13" borderId="9" xfId="0" applyNumberFormat="1" applyFont="1" applyFill="1" applyBorder="1" applyAlignment="1">
      <alignment horizontal="left" vertical="center" wrapText="1"/>
    </xf>
    <xf numFmtId="9" fontId="27" fillId="13" borderId="10" xfId="0" applyNumberFormat="1" applyFont="1" applyFill="1" applyBorder="1" applyAlignment="1">
      <alignment horizontal="left" vertical="center" wrapText="1"/>
    </xf>
    <xf numFmtId="9" fontId="41" fillId="13" borderId="60" xfId="2" applyNumberFormat="1" applyFont="1" applyFill="1" applyBorder="1" applyAlignment="1">
      <alignment vertical="center" wrapText="1"/>
    </xf>
    <xf numFmtId="9" fontId="41" fillId="13" borderId="59" xfId="2" applyNumberFormat="1" applyFont="1" applyFill="1" applyBorder="1" applyAlignment="1">
      <alignment vertical="center" wrapText="1"/>
    </xf>
    <xf numFmtId="164" fontId="11" fillId="13" borderId="60" xfId="1" applyNumberFormat="1" applyFont="1" applyFill="1" applyBorder="1" applyAlignment="1">
      <alignment horizontal="center" vertical="center" wrapText="1"/>
    </xf>
    <xf numFmtId="164" fontId="11" fillId="13" borderId="59" xfId="1" applyNumberFormat="1" applyFont="1" applyFill="1" applyBorder="1" applyAlignment="1">
      <alignment horizontal="center" vertical="center" wrapText="1"/>
    </xf>
    <xf numFmtId="9" fontId="11" fillId="13" borderId="60" xfId="2" applyNumberFormat="1" applyFont="1" applyFill="1" applyBorder="1" applyAlignment="1">
      <alignment vertical="center" wrapText="1"/>
    </xf>
    <xf numFmtId="9" fontId="11" fillId="13" borderId="59" xfId="2" applyNumberFormat="1" applyFont="1" applyFill="1" applyBorder="1" applyAlignment="1">
      <alignment vertical="center" wrapText="1"/>
    </xf>
    <xf numFmtId="9" fontId="11" fillId="13" borderId="37" xfId="2" applyNumberFormat="1" applyFont="1" applyFill="1" applyBorder="1" applyAlignment="1">
      <alignment vertical="center" wrapText="1"/>
    </xf>
    <xf numFmtId="9" fontId="11" fillId="13" borderId="14" xfId="2" applyNumberFormat="1" applyFont="1" applyFill="1" applyBorder="1" applyAlignment="1">
      <alignment vertical="center" wrapText="1"/>
    </xf>
    <xf numFmtId="0" fontId="7" fillId="13" borderId="12"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29" fillId="13" borderId="12" xfId="0" applyFont="1" applyFill="1" applyBorder="1" applyAlignment="1">
      <alignment horizontal="center" vertical="center" wrapText="1"/>
    </xf>
    <xf numFmtId="0" fontId="29" fillId="13" borderId="9" xfId="0" applyFont="1" applyFill="1" applyBorder="1" applyAlignment="1">
      <alignment horizontal="center" vertical="center" wrapText="1"/>
    </xf>
    <xf numFmtId="0" fontId="29" fillId="13" borderId="10"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42" xfId="0" applyFont="1" applyFill="1" applyBorder="1" applyAlignment="1">
      <alignment horizontal="center" vertical="center" wrapText="1"/>
    </xf>
    <xf numFmtId="0" fontId="11" fillId="13" borderId="12" xfId="0" applyFont="1" applyFill="1" applyBorder="1" applyAlignment="1">
      <alignment vertical="center" wrapText="1"/>
    </xf>
    <xf numFmtId="0" fontId="11" fillId="13" borderId="9" xfId="0" applyFont="1" applyFill="1" applyBorder="1" applyAlignment="1">
      <alignment vertical="center" wrapText="1"/>
    </xf>
    <xf numFmtId="0" fontId="11" fillId="13" borderId="10" xfId="0" applyFont="1" applyFill="1" applyBorder="1" applyAlignment="1">
      <alignment vertical="center" wrapText="1"/>
    </xf>
    <xf numFmtId="0" fontId="29" fillId="13" borderId="13" xfId="0" applyFont="1" applyFill="1" applyBorder="1" applyAlignment="1">
      <alignment horizontal="center" vertical="center"/>
    </xf>
    <xf numFmtId="0" fontId="29" fillId="13" borderId="20" xfId="0" applyFont="1" applyFill="1" applyBorder="1" applyAlignment="1">
      <alignment horizontal="center" vertical="center"/>
    </xf>
    <xf numFmtId="0" fontId="29" fillId="13" borderId="36" xfId="0" applyFont="1" applyFill="1" applyBorder="1" applyAlignment="1">
      <alignment horizontal="center" vertical="center"/>
    </xf>
    <xf numFmtId="0" fontId="11" fillId="13" borderId="14" xfId="0" applyFont="1" applyFill="1" applyBorder="1" applyAlignment="1">
      <alignment vertical="center" wrapText="1"/>
    </xf>
    <xf numFmtId="0" fontId="11" fillId="13" borderId="21" xfId="0" applyFont="1" applyFill="1" applyBorder="1" applyAlignment="1">
      <alignment vertical="center" wrapText="1"/>
    </xf>
    <xf numFmtId="0" fontId="11" fillId="13" borderId="37" xfId="0" applyFont="1" applyFill="1" applyBorder="1" applyAlignment="1">
      <alignment vertical="center" wrapText="1"/>
    </xf>
    <xf numFmtId="0" fontId="15" fillId="13" borderId="12" xfId="0" applyFont="1" applyFill="1" applyBorder="1" applyAlignment="1">
      <alignment horizontal="center" vertical="center" textRotation="90" wrapText="1"/>
    </xf>
    <xf numFmtId="0" fontId="15" fillId="13" borderId="9" xfId="0" applyFont="1" applyFill="1" applyBorder="1" applyAlignment="1">
      <alignment horizontal="center" vertical="center" textRotation="90" wrapText="1"/>
    </xf>
    <xf numFmtId="0" fontId="15" fillId="13" borderId="10" xfId="0" applyFont="1" applyFill="1" applyBorder="1" applyAlignment="1">
      <alignment horizontal="center" vertical="center" textRotation="90" wrapText="1"/>
    </xf>
    <xf numFmtId="0" fontId="35" fillId="13" borderId="12" xfId="2" applyFont="1" applyFill="1" applyBorder="1" applyAlignment="1">
      <alignment horizontal="center" vertical="center" textRotation="90" wrapText="1"/>
    </xf>
    <xf numFmtId="0" fontId="35" fillId="13" borderId="9" xfId="2" applyFont="1" applyFill="1" applyBorder="1" applyAlignment="1">
      <alignment horizontal="center" vertical="center" textRotation="90" wrapText="1"/>
    </xf>
    <xf numFmtId="0" fontId="35" fillId="13" borderId="10" xfId="2" applyFont="1" applyFill="1" applyBorder="1" applyAlignment="1">
      <alignment horizontal="center" vertical="center" textRotation="90" wrapText="1"/>
    </xf>
    <xf numFmtId="9" fontId="11" fillId="12" borderId="14" xfId="0" applyNumberFormat="1"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27" fillId="13" borderId="12" xfId="0" applyFont="1" applyFill="1" applyBorder="1" applyAlignment="1">
      <alignment horizontal="left" vertical="center" wrapText="1"/>
    </xf>
    <xf numFmtId="0" fontId="27" fillId="13" borderId="9" xfId="0" applyFont="1" applyFill="1" applyBorder="1" applyAlignment="1">
      <alignment horizontal="left" vertical="center" wrapText="1"/>
    </xf>
    <xf numFmtId="0" fontId="27" fillId="13" borderId="10" xfId="0" applyFont="1" applyFill="1" applyBorder="1" applyAlignment="1">
      <alignment horizontal="left" vertical="center" wrapText="1"/>
    </xf>
    <xf numFmtId="0" fontId="11" fillId="13" borderId="13" xfId="0" applyFont="1" applyFill="1" applyBorder="1" applyAlignment="1">
      <alignment horizontal="left" vertical="center" wrapText="1"/>
    </xf>
    <xf numFmtId="0" fontId="11" fillId="13" borderId="20" xfId="0" applyFont="1" applyFill="1" applyBorder="1" applyAlignment="1">
      <alignment horizontal="left" vertical="center" wrapText="1"/>
    </xf>
    <xf numFmtId="0" fontId="11" fillId="13" borderId="36" xfId="0" applyFont="1" applyFill="1" applyBorder="1" applyAlignment="1">
      <alignment horizontal="left" vertical="center" wrapText="1"/>
    </xf>
    <xf numFmtId="0" fontId="7" fillId="9" borderId="12" xfId="2" applyFont="1" applyFill="1" applyBorder="1" applyAlignment="1">
      <alignment horizontal="center" vertical="center" wrapText="1"/>
    </xf>
    <xf numFmtId="0" fontId="7" fillId="9" borderId="9" xfId="2" applyFont="1" applyFill="1" applyBorder="1" applyAlignment="1">
      <alignment horizontal="center" vertical="center" wrapText="1"/>
    </xf>
    <xf numFmtId="0" fontId="7" fillId="9" borderId="10" xfId="2" applyFont="1" applyFill="1" applyBorder="1" applyAlignment="1">
      <alignment horizontal="center" vertical="center" wrapText="1"/>
    </xf>
    <xf numFmtId="0" fontId="27" fillId="9" borderId="12" xfId="2" applyFont="1" applyFill="1" applyBorder="1" applyAlignment="1">
      <alignment horizontal="left" vertical="center" wrapText="1"/>
    </xf>
    <xf numFmtId="0" fontId="27" fillId="9" borderId="9" xfId="2" applyFont="1" applyFill="1" applyBorder="1" applyAlignment="1">
      <alignment horizontal="left" vertical="center" wrapText="1"/>
    </xf>
    <xf numFmtId="0" fontId="27" fillId="9" borderId="10" xfId="2" applyFont="1" applyFill="1" applyBorder="1" applyAlignment="1">
      <alignment horizontal="left" vertical="center" wrapText="1"/>
    </xf>
    <xf numFmtId="0" fontId="33" fillId="9" borderId="12" xfId="2" applyFont="1" applyFill="1" applyBorder="1" applyAlignment="1">
      <alignment horizontal="center" vertical="center" wrapText="1"/>
    </xf>
    <xf numFmtId="0" fontId="33" fillId="9" borderId="9" xfId="2" applyFont="1" applyFill="1" applyBorder="1" applyAlignment="1">
      <alignment horizontal="center" vertical="center" wrapText="1"/>
    </xf>
    <xf numFmtId="0" fontId="33" fillId="9" borderId="10" xfId="2" applyFont="1" applyFill="1" applyBorder="1" applyAlignment="1">
      <alignment horizontal="center" vertical="center" wrapText="1"/>
    </xf>
    <xf numFmtId="9" fontId="11" fillId="12" borderId="21" xfId="0" applyNumberFormat="1" applyFont="1" applyFill="1" applyBorder="1" applyAlignment="1">
      <alignment horizontal="center" vertical="center" wrapText="1"/>
    </xf>
    <xf numFmtId="0" fontId="33" fillId="9" borderId="47" xfId="0" applyFont="1" applyFill="1" applyBorder="1" applyAlignment="1">
      <alignment horizontal="center" vertical="center" wrapText="1"/>
    </xf>
    <xf numFmtId="0" fontId="33" fillId="9" borderId="29" xfId="0" applyFont="1" applyFill="1" applyBorder="1" applyAlignment="1">
      <alignment horizontal="center" vertical="center" wrapText="1"/>
    </xf>
    <xf numFmtId="0" fontId="33" fillId="9" borderId="47" xfId="0" applyFont="1" applyFill="1" applyBorder="1" applyAlignment="1">
      <alignment horizontal="center" vertical="top" wrapText="1"/>
    </xf>
    <xf numFmtId="0" fontId="33" fillId="9" borderId="29" xfId="0" applyFont="1" applyFill="1" applyBorder="1" applyAlignment="1">
      <alignment horizontal="center" vertical="top"/>
    </xf>
    <xf numFmtId="0" fontId="33" fillId="9" borderId="29" xfId="0" applyFont="1" applyFill="1" applyBorder="1" applyAlignment="1">
      <alignment horizontal="center" vertical="center"/>
    </xf>
    <xf numFmtId="10" fontId="11" fillId="9" borderId="14" xfId="0" applyNumberFormat="1" applyFont="1" applyFill="1" applyBorder="1" applyAlignment="1">
      <alignment horizontal="center" vertical="center" wrapText="1"/>
    </xf>
    <xf numFmtId="10" fontId="11" fillId="9" borderId="21" xfId="0" applyNumberFormat="1" applyFont="1" applyFill="1" applyBorder="1" applyAlignment="1">
      <alignment horizontal="center" vertical="center" wrapText="1"/>
    </xf>
    <xf numFmtId="10" fontId="11" fillId="9" borderId="37" xfId="0" applyNumberFormat="1" applyFont="1" applyFill="1" applyBorder="1" applyAlignment="1">
      <alignment horizontal="center" vertical="center" wrapText="1"/>
    </xf>
    <xf numFmtId="9" fontId="39" fillId="9" borderId="14" xfId="0" applyNumberFormat="1" applyFont="1" applyFill="1" applyBorder="1" applyAlignment="1">
      <alignment horizontal="center" vertical="center" wrapText="1"/>
    </xf>
    <xf numFmtId="9" fontId="39" fillId="9" borderId="21" xfId="0" applyNumberFormat="1" applyFont="1" applyFill="1" applyBorder="1" applyAlignment="1">
      <alignment horizontal="center" vertical="center" wrapText="1"/>
    </xf>
    <xf numFmtId="9" fontId="39" fillId="9" borderId="37" xfId="0" applyNumberFormat="1" applyFont="1" applyFill="1" applyBorder="1" applyAlignment="1">
      <alignment horizontal="center" vertical="center" wrapText="1"/>
    </xf>
    <xf numFmtId="0" fontId="11" fillId="9" borderId="8" xfId="2" applyFont="1" applyFill="1" applyBorder="1" applyAlignment="1">
      <alignment horizontal="center" vertical="center" wrapText="1"/>
    </xf>
    <xf numFmtId="0" fontId="11" fillId="9" borderId="37" xfId="2" applyFont="1" applyFill="1" applyBorder="1" applyAlignment="1">
      <alignment horizontal="center" vertical="center" wrapText="1"/>
    </xf>
    <xf numFmtId="0" fontId="11" fillId="9" borderId="8" xfId="0" applyFont="1" applyFill="1" applyBorder="1" applyAlignment="1">
      <alignment horizontal="left" vertical="center" wrapText="1" readingOrder="1"/>
    </xf>
    <xf numFmtId="0" fontId="11" fillId="9" borderId="37" xfId="0" applyFont="1" applyFill="1" applyBorder="1" applyAlignment="1">
      <alignment horizontal="left" vertical="center" wrapText="1" readingOrder="1"/>
    </xf>
    <xf numFmtId="0" fontId="11" fillId="9" borderId="13" xfId="2" applyFont="1" applyFill="1" applyBorder="1" applyAlignment="1">
      <alignment horizontal="left" vertical="center" wrapText="1"/>
    </xf>
    <xf numFmtId="0" fontId="11" fillId="9" borderId="20" xfId="2" applyFont="1" applyFill="1" applyBorder="1" applyAlignment="1">
      <alignment horizontal="left" vertical="center" wrapText="1"/>
    </xf>
    <xf numFmtId="0" fontId="11" fillId="9" borderId="36" xfId="2" applyFont="1" applyFill="1" applyBorder="1" applyAlignment="1">
      <alignment horizontal="left" vertical="center" wrapText="1"/>
    </xf>
    <xf numFmtId="0" fontId="11" fillId="9" borderId="14" xfId="2" applyFont="1" applyFill="1" applyBorder="1" applyAlignment="1">
      <alignment horizontal="center" vertical="center" wrapText="1"/>
    </xf>
    <xf numFmtId="0" fontId="11" fillId="9" borderId="22" xfId="2" applyFont="1" applyFill="1" applyBorder="1" applyAlignment="1">
      <alignment horizontal="center" vertical="center" wrapText="1"/>
    </xf>
    <xf numFmtId="10" fontId="11" fillId="9" borderId="14" xfId="0" applyNumberFormat="1" applyFont="1" applyFill="1" applyBorder="1" applyAlignment="1">
      <alignment horizontal="center" vertical="center"/>
    </xf>
    <xf numFmtId="10" fontId="11" fillId="9" borderId="21" xfId="0" applyNumberFormat="1" applyFont="1" applyFill="1" applyBorder="1" applyAlignment="1">
      <alignment horizontal="center" vertical="center"/>
    </xf>
    <xf numFmtId="10" fontId="11" fillId="9" borderId="37" xfId="0" applyNumberFormat="1" applyFont="1" applyFill="1" applyBorder="1" applyAlignment="1">
      <alignment horizontal="center" vertical="center"/>
    </xf>
    <xf numFmtId="0" fontId="11" fillId="9" borderId="14" xfId="0" applyFont="1" applyFill="1" applyBorder="1" applyAlignment="1">
      <alignment horizontal="left" vertical="center" wrapText="1" readingOrder="1"/>
    </xf>
    <xf numFmtId="0" fontId="11" fillId="9" borderId="22" xfId="0" applyFont="1" applyFill="1" applyBorder="1" applyAlignment="1">
      <alignment horizontal="left" vertical="center" wrapText="1" readingOrder="1"/>
    </xf>
    <xf numFmtId="0" fontId="11" fillId="9" borderId="21" xfId="2" applyFont="1" applyFill="1" applyBorder="1" applyAlignment="1">
      <alignment horizontal="center" vertical="center" wrapText="1"/>
    </xf>
    <xf numFmtId="10" fontId="11" fillId="9" borderId="14" xfId="2" applyNumberFormat="1" applyFont="1" applyFill="1" applyBorder="1" applyAlignment="1">
      <alignment horizontal="center" vertical="center" wrapText="1"/>
    </xf>
    <xf numFmtId="10" fontId="11" fillId="9" borderId="21" xfId="2" applyNumberFormat="1" applyFont="1" applyFill="1" applyBorder="1" applyAlignment="1">
      <alignment horizontal="center" vertical="center" wrapText="1"/>
    </xf>
    <xf numFmtId="10" fontId="11" fillId="9" borderId="37" xfId="2" applyNumberFormat="1"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6" fillId="9" borderId="12" xfId="2" applyFont="1" applyFill="1" applyBorder="1" applyAlignment="1">
      <alignment horizontal="center" vertical="center" wrapText="1"/>
    </xf>
    <xf numFmtId="0" fontId="26" fillId="9" borderId="9" xfId="2" applyFont="1" applyFill="1" applyBorder="1" applyAlignment="1">
      <alignment horizontal="center" vertical="center" wrapText="1"/>
    </xf>
    <xf numFmtId="0" fontId="26" fillId="9" borderId="10" xfId="2"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5"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5" xfId="0" applyFont="1" applyFill="1" applyBorder="1" applyAlignment="1">
      <alignment horizontal="center" vertical="center"/>
    </xf>
    <xf numFmtId="0" fontId="22" fillId="4" borderId="3"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23" fillId="4" borderId="3" xfId="2" applyFont="1" applyFill="1" applyBorder="1" applyAlignment="1">
      <alignment horizontal="center" vertical="center" wrapText="1"/>
    </xf>
    <xf numFmtId="0" fontId="23" fillId="4" borderId="5" xfId="2" applyFont="1" applyFill="1" applyBorder="1" applyAlignment="1">
      <alignment horizontal="center" vertical="center" wrapText="1"/>
    </xf>
  </cellXfs>
  <cellStyles count="5">
    <cellStyle name="Énfasis1" xfId="2" builtinId="29"/>
    <cellStyle name="Énfasis5" xfId="3" builtinId="45"/>
    <cellStyle name="Normal" xfId="0" builtinId="0"/>
    <cellStyle name="Normal 2 2" xfId="4" xr:uid="{552CE9AF-9669-E644-A098-9F94428FAD6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_tradnl" sz="2000" b="1" i="0" u="none" strike="noStrike" baseline="0">
                <a:solidFill>
                  <a:srgbClr val="0066CC"/>
                </a:solidFill>
                <a:latin typeface="Arial Narrow" charset="0"/>
                <a:cs typeface="Arial Narrow" charset="0"/>
              </a:rPr>
              <a:t>SEGUIMIENTO IV TRIMESTRE  </a:t>
            </a:r>
          </a:p>
          <a:p>
            <a:pPr>
              <a:defRPr sz="1000" b="0" i="0" u="none" strike="noStrike" baseline="0">
                <a:solidFill>
                  <a:srgbClr val="000000"/>
                </a:solidFill>
                <a:latin typeface="Arial Narrow"/>
                <a:ea typeface="Arial Narrow"/>
                <a:cs typeface="Arial Narrow"/>
              </a:defRPr>
            </a:pPr>
            <a:r>
              <a:rPr lang="es-ES_tradnl" sz="1800" b="1" i="0" u="none" strike="noStrike" baseline="0">
                <a:solidFill>
                  <a:srgbClr val="008000"/>
                </a:solidFill>
                <a:latin typeface="Arial Narrow" charset="0"/>
                <a:cs typeface="Arial Narrow" charset="0"/>
              </a:rPr>
              <a:t>PLAN DE ACCIÓN - AEROCIVIL 2020</a:t>
            </a:r>
          </a:p>
        </c:rich>
      </c:tx>
      <c:overlay val="0"/>
      <c:spPr>
        <a:noFill/>
        <a:ln w="25400">
          <a:noFill/>
        </a:ln>
      </c:spPr>
    </c:title>
    <c:autoTitleDeleted val="0"/>
    <c:plotArea>
      <c:layout/>
      <c:lineChart>
        <c:grouping val="standard"/>
        <c:varyColors val="0"/>
        <c:ser>
          <c:idx val="0"/>
          <c:order val="0"/>
          <c:tx>
            <c:v>PROGRAMADO</c:v>
          </c:tx>
          <c:spPr>
            <a:ln w="38100" cap="rnd">
              <a:solidFill>
                <a:schemeClr val="accent1"/>
              </a:solidFill>
              <a:round/>
            </a:ln>
            <a:effectLst/>
          </c:spPr>
          <c:marker>
            <c:symbol val="circle"/>
            <c:size val="10"/>
            <c:spPr>
              <a:solidFill>
                <a:schemeClr val="tx2"/>
              </a:solidFill>
              <a:ln w="9525">
                <a:solidFill>
                  <a:schemeClr val="tx2"/>
                </a:solidFill>
              </a:ln>
              <a:effectLst/>
            </c:spPr>
          </c:marker>
          <c:dLbls>
            <c:numFmt formatCode="0.00%" sourceLinked="0"/>
            <c:spPr>
              <a:noFill/>
              <a:ln>
                <a:noFill/>
              </a:ln>
              <a:effectLst/>
            </c:spPr>
            <c:txPr>
              <a:bodyPr wrap="square" lIns="38100" tIns="19050" rIns="38100" bIns="19050" anchor="ctr">
                <a:spAutoFit/>
              </a:bodyPr>
              <a:lstStyle/>
              <a:p>
                <a:pPr>
                  <a:defRPr sz="1100"/>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 2020 - FE DE ERRATAS'!$S$4:$V$4</c:f>
              <c:strCache>
                <c:ptCount val="4"/>
                <c:pt idx="0">
                  <c:v>EVALUACIÓN 
TRIM I</c:v>
                </c:pt>
                <c:pt idx="1">
                  <c:v>EVALUACIÓN 
TRIM II</c:v>
                </c:pt>
                <c:pt idx="2">
                  <c:v>EVALUACIÓN 
TRIM III</c:v>
                </c:pt>
                <c:pt idx="3">
                  <c:v>EVALUACIÓN
 TRIM IV</c:v>
                </c:pt>
              </c:strCache>
            </c:strRef>
          </c:cat>
          <c:val>
            <c:numRef>
              <c:f>'PA 2020 - FE DE ERRATAS'!$S$945:$V$945</c:f>
              <c:numCache>
                <c:formatCode>0.00%</c:formatCode>
                <c:ptCount val="4"/>
                <c:pt idx="0">
                  <c:v>0.1711333333333333</c:v>
                </c:pt>
                <c:pt idx="1">
                  <c:v>0.45850833333333357</c:v>
                </c:pt>
                <c:pt idx="2">
                  <c:v>0.74131748589846902</c:v>
                </c:pt>
                <c:pt idx="3">
                  <c:v>1.0000000000000016</c:v>
                </c:pt>
              </c:numCache>
            </c:numRef>
          </c:val>
          <c:smooth val="0"/>
          <c:extLst>
            <c:ext xmlns:c16="http://schemas.microsoft.com/office/drawing/2014/chart" uri="{C3380CC4-5D6E-409C-BE32-E72D297353CC}">
              <c16:uniqueId val="{00000000-0EDD-7244-8D6D-FC863AB4A0FA}"/>
            </c:ext>
          </c:extLst>
        </c:ser>
        <c:ser>
          <c:idx val="1"/>
          <c:order val="1"/>
          <c:tx>
            <c:v>EJECUTADO</c:v>
          </c:tx>
          <c:spPr>
            <a:ln>
              <a:solidFill>
                <a:srgbClr val="00B050"/>
              </a:solidFill>
            </a:ln>
          </c:spPr>
          <c:marker>
            <c:spPr>
              <a:solidFill>
                <a:srgbClr val="00B050"/>
              </a:solidFill>
              <a:ln>
                <a:solidFill>
                  <a:srgbClr val="00B050"/>
                </a:solidFill>
              </a:ln>
            </c:spPr>
          </c:marker>
          <c:dLbls>
            <c:dLbl>
              <c:idx val="0"/>
              <c:layout>
                <c:manualLayout>
                  <c:x val="-2.6874394219617917E-2"/>
                  <c:y val="4.3540014817705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AD-5249-AF7A-EDC41765873A}"/>
                </c:ext>
              </c:extLst>
            </c:dLbl>
            <c:spPr>
              <a:noFill/>
              <a:ln>
                <a:noFill/>
              </a:ln>
              <a:effectLst/>
            </c:spPr>
            <c:txPr>
              <a:bodyPr wrap="square" lIns="38100" tIns="19050" rIns="38100" bIns="19050" anchor="ctr">
                <a:spAutoFit/>
              </a:bodyPr>
              <a:lstStyle/>
              <a:p>
                <a:pPr>
                  <a:defRPr sz="1100"/>
                </a:pPr>
                <a:endParaRPr lang="es-C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 2020 - FE DE ERRATAS'!$S$4:$V$4</c:f>
              <c:strCache>
                <c:ptCount val="4"/>
                <c:pt idx="0">
                  <c:v>EVALUACIÓN 
TRIM I</c:v>
                </c:pt>
                <c:pt idx="1">
                  <c:v>EVALUACIÓN 
TRIM II</c:v>
                </c:pt>
                <c:pt idx="2">
                  <c:v>EVALUACIÓN 
TRIM III</c:v>
                </c:pt>
                <c:pt idx="3">
                  <c:v>EVALUACIÓN
 TRIM IV</c:v>
                </c:pt>
              </c:strCache>
            </c:strRef>
          </c:cat>
          <c:val>
            <c:numRef>
              <c:f>'PA 2020 - FE DE ERRATAS'!$S$947:$V$947</c:f>
              <c:numCache>
                <c:formatCode>0.00%</c:formatCode>
                <c:ptCount val="4"/>
                <c:pt idx="0">
                  <c:v>0.19341595833333317</c:v>
                </c:pt>
                <c:pt idx="1">
                  <c:v>0.40772612500000011</c:v>
                </c:pt>
                <c:pt idx="2">
                  <c:v>0.61910213537469894</c:v>
                </c:pt>
                <c:pt idx="3">
                  <c:v>0.8863243750000015</c:v>
                </c:pt>
              </c:numCache>
            </c:numRef>
          </c:val>
          <c:smooth val="0"/>
          <c:extLst>
            <c:ext xmlns:c16="http://schemas.microsoft.com/office/drawing/2014/chart" uri="{C3380CC4-5D6E-409C-BE32-E72D297353CC}">
              <c16:uniqueId val="{00000003-7FAD-5249-AF7A-EDC41765873A}"/>
            </c:ext>
          </c:extLst>
        </c:ser>
        <c:dLbls>
          <c:dLblPos val="t"/>
          <c:showLegendKey val="0"/>
          <c:showVal val="1"/>
          <c:showCatName val="0"/>
          <c:showSerName val="0"/>
          <c:showPercent val="0"/>
          <c:showBubbleSize val="0"/>
        </c:dLbls>
        <c:marker val="1"/>
        <c:smooth val="0"/>
        <c:axId val="1318075920"/>
        <c:axId val="1"/>
      </c:lineChart>
      <c:catAx>
        <c:axId val="13180759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
        <c:crosses val="autoZero"/>
        <c:auto val="1"/>
        <c:lblAlgn val="ctr"/>
        <c:lblOffset val="100"/>
        <c:noMultiLvlLbl val="0"/>
      </c:catAx>
      <c:valAx>
        <c:axId val="1"/>
        <c:scaling>
          <c:orientation val="minMax"/>
          <c:max val="1.100000000000000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MX"/>
                  <a:t>% AVANCE</a:t>
                </a:r>
              </a:p>
            </c:rich>
          </c:tx>
          <c:overlay val="0"/>
        </c:title>
        <c:numFmt formatCode="0%" sourceLinked="0"/>
        <c:majorTickMark val="none"/>
        <c:minorTickMark val="none"/>
        <c:tickLblPos val="nextTo"/>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318075920"/>
        <c:crosses val="autoZero"/>
        <c:crossBetween val="between"/>
        <c:majorUnit val="0.2"/>
        <c:minorUnit val="0.1"/>
      </c:valAx>
      <c:spPr>
        <a:noFill/>
        <a:ln w="25400">
          <a:noFill/>
        </a:ln>
      </c:spPr>
    </c:plotArea>
    <c:legend>
      <c:legendPos val="r"/>
      <c:overlay val="0"/>
    </c:legend>
    <c:plotVisOnly val="1"/>
    <c:dispBlanksAs val="gap"/>
    <c:showDLblsOverMax val="0"/>
  </c:chart>
  <c:spPr>
    <a:solidFill>
      <a:schemeClr val="bg1"/>
    </a:solidFill>
    <a:ln w="38100" cap="flat" cmpd="thickThin" algn="ctr">
      <a:solidFill>
        <a:schemeClr val="tx2"/>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199572</xdr:colOff>
      <xdr:row>944</xdr:row>
      <xdr:rowOff>13607</xdr:rowOff>
    </xdr:from>
    <xdr:to>
      <xdr:col>17</xdr:col>
      <xdr:colOff>943428</xdr:colOff>
      <xdr:row>947</xdr:row>
      <xdr:rowOff>190500</xdr:rowOff>
    </xdr:to>
    <xdr:sp macro="" textlink="">
      <xdr:nvSpPr>
        <xdr:cNvPr id="2" name="Rectángulo 1">
          <a:extLst>
            <a:ext uri="{FF2B5EF4-FFF2-40B4-BE49-F238E27FC236}">
              <a16:creationId xmlns:a16="http://schemas.microsoft.com/office/drawing/2014/main" id="{C4203B7C-BD3D-7644-94B9-E96B4B900FD0}"/>
            </a:ext>
          </a:extLst>
        </xdr:cNvPr>
        <xdr:cNvSpPr/>
      </xdr:nvSpPr>
      <xdr:spPr>
        <a:xfrm>
          <a:off x="10668000" y="363640007"/>
          <a:ext cx="0" cy="8118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xdr:from>
      <xdr:col>7</xdr:col>
      <xdr:colOff>1375831</xdr:colOff>
      <xdr:row>949</xdr:row>
      <xdr:rowOff>283633</xdr:rowOff>
    </xdr:from>
    <xdr:to>
      <xdr:col>11</xdr:col>
      <xdr:colOff>5905499</xdr:colOff>
      <xdr:row>964</xdr:row>
      <xdr:rowOff>105834</xdr:rowOff>
    </xdr:to>
    <xdr:graphicFrame macro="">
      <xdr:nvGraphicFramePr>
        <xdr:cNvPr id="3" name="Gráfico 1">
          <a:extLst>
            <a:ext uri="{FF2B5EF4-FFF2-40B4-BE49-F238E27FC236}">
              <a16:creationId xmlns:a16="http://schemas.microsoft.com/office/drawing/2014/main" id="{1B8DA94C-EFDC-0347-BB40-9AD9D6B95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5960304/AppData/Local/Microsoft/Windows/INetCache/Content.Outlook/ZZ0AN3VS/FORMATOS/1.%20CONSOLIDADO%20FINAL%20PA%202020/1.%20ESTRUCTURACION%20PA%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PA 2020 (2)"/>
      <sheetName val="GRAFICO PA 2020"/>
      <sheetName val="PPTA 2019-2022"/>
      <sheetName val="2020"/>
      <sheetName val="Hoja1"/>
      <sheetName val="2021"/>
      <sheetName val="2022"/>
      <sheetName val="CUATRIENIO"/>
      <sheetName val="Hoja3"/>
    </sheetNames>
    <sheetDataSet>
      <sheetData sheetId="0" refreshError="1"/>
      <sheetData sheetId="1" refreshError="1"/>
      <sheetData sheetId="2" refreshError="1">
        <row r="4">
          <cell r="BU4" t="str">
            <v>AVANCE  CUATRIENIO  AÑO 2020</v>
          </cell>
        </row>
        <row r="781">
          <cell r="A781" t="str">
            <v>PLANEACION INSTITUCIONAL
FORTALECIMIENTO DE LAS DIRECCIONES REGIONALES AERONÁUTICAS</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D2EC7-E3F5-0E4E-8F10-3D9EFB66B738}">
  <dimension ref="A1:CV1133"/>
  <sheetViews>
    <sheetView tabSelected="1" zoomScale="60" zoomScaleNormal="60" workbookViewId="0">
      <pane xSplit="2" ySplit="4" topLeftCell="F667" activePane="bottomRight" state="frozen"/>
      <selection pane="topRight" activeCell="C1" sqref="C1"/>
      <selection pane="bottomLeft" activeCell="A5" sqref="A5"/>
      <selection pane="bottomRight" activeCell="G683" sqref="G683:G686"/>
    </sheetView>
  </sheetViews>
  <sheetFormatPr baseColWidth="10" defaultColWidth="11.5" defaultRowHeight="30" x14ac:dyDescent="0.3"/>
  <cols>
    <col min="1" max="1" width="20.875" style="21" customWidth="1"/>
    <col min="2" max="2" width="28" style="207" customWidth="1"/>
    <col min="3" max="3" width="18" style="208" customWidth="1"/>
    <col min="4" max="4" width="22.125" style="209" customWidth="1"/>
    <col min="5" max="5" width="15.875" style="7" customWidth="1"/>
    <col min="6" max="6" width="32" style="8" customWidth="1"/>
    <col min="7" max="7" width="32.5" style="170" customWidth="1"/>
    <col min="8" max="8" width="18.5" style="210" customWidth="1"/>
    <col min="9" max="9" width="25.625" style="172" customWidth="1"/>
    <col min="10" max="10" width="24.5" style="172" customWidth="1"/>
    <col min="11" max="11" width="19.375" style="173" customWidth="1"/>
    <col min="12" max="12" width="77.875" style="170" customWidth="1"/>
    <col min="13" max="13" width="10.875" style="211" customWidth="1"/>
    <col min="14" max="14" width="2.875" style="70" customWidth="1"/>
    <col min="15" max="15" width="13.625" style="21" customWidth="1"/>
    <col min="16" max="16" width="12.625" style="21" customWidth="1"/>
    <col min="17" max="17" width="14" style="21" customWidth="1"/>
    <col min="18" max="18" width="12.625" style="21" customWidth="1"/>
    <col min="19" max="19" width="13.875" style="21" customWidth="1"/>
    <col min="20" max="20" width="13.375" style="21" customWidth="1"/>
    <col min="21" max="21" width="14.375" style="21" customWidth="1"/>
    <col min="22" max="23" width="12.625" style="21" customWidth="1"/>
    <col min="24" max="28" width="12.625" style="212" customWidth="1"/>
    <col min="29" max="29" width="16" style="70" customWidth="1"/>
    <col min="30" max="30" width="27.625" style="180" customWidth="1"/>
    <col min="31" max="31" width="18" style="181" customWidth="1"/>
    <col min="32" max="32" width="23.375" style="70" customWidth="1"/>
    <col min="33" max="34" width="21.875" style="70" customWidth="1"/>
    <col min="35" max="35" width="24" style="70" customWidth="1"/>
    <col min="36" max="36" width="19" style="182" customWidth="1"/>
    <col min="37" max="37" width="13.5" style="70" customWidth="1"/>
    <col min="38" max="38" width="12.625" style="70" customWidth="1"/>
    <col min="39" max="39" width="12.5" style="70" customWidth="1"/>
    <col min="40" max="40" width="12.125" style="70" customWidth="1"/>
    <col min="41" max="41" width="12.625" style="70" customWidth="1"/>
    <col min="42" max="42" width="14.875" style="70" customWidth="1"/>
    <col min="43" max="43" width="17.875" style="213" customWidth="1"/>
    <col min="44" max="44" width="11.5" style="1"/>
    <col min="45" max="100" width="11.5" style="2"/>
    <col min="101" max="16384" width="11.5" style="1"/>
  </cols>
  <sheetData>
    <row r="1" spans="1:100" ht="39" customHeight="1" x14ac:dyDescent="0.3">
      <c r="A1" s="1004" t="s">
        <v>0</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row>
    <row r="2" spans="1:100" ht="15.75" customHeight="1" thickBot="1" x14ac:dyDescent="0.4">
      <c r="A2" s="3"/>
      <c r="B2" s="4"/>
      <c r="C2" s="5"/>
      <c r="D2" s="6"/>
      <c r="G2" s="9"/>
      <c r="H2" s="10"/>
      <c r="I2" s="11"/>
      <c r="J2" s="11"/>
      <c r="K2" s="12"/>
      <c r="L2" s="13"/>
      <c r="M2" s="11"/>
      <c r="N2" s="14"/>
      <c r="O2" s="3"/>
      <c r="P2" s="3"/>
      <c r="Q2" s="3"/>
      <c r="R2" s="3"/>
      <c r="S2" s="3"/>
      <c r="T2" s="3"/>
      <c r="U2" s="3"/>
      <c r="V2" s="3"/>
      <c r="W2" s="3"/>
      <c r="X2" s="15"/>
      <c r="Y2" s="15"/>
      <c r="Z2" s="15"/>
      <c r="AA2" s="15"/>
      <c r="AB2" s="15"/>
      <c r="AC2" s="14"/>
      <c r="AD2" s="16"/>
      <c r="AE2" s="17"/>
      <c r="AF2" s="14"/>
      <c r="AG2" s="14"/>
      <c r="AH2" s="14"/>
      <c r="AI2" s="14"/>
      <c r="AJ2" s="18"/>
      <c r="AK2" s="19"/>
      <c r="AL2" s="19"/>
      <c r="AM2" s="19"/>
      <c r="AN2" s="19"/>
      <c r="AO2" s="19"/>
      <c r="AP2" s="19"/>
      <c r="AQ2" s="15"/>
    </row>
    <row r="3" spans="1:100" s="21" customFormat="1" ht="34.5" thickBot="1" x14ac:dyDescent="0.3">
      <c r="A3" s="20" t="s">
        <v>1</v>
      </c>
      <c r="B3" s="1006">
        <v>2030</v>
      </c>
      <c r="C3" s="1007"/>
      <c r="D3" s="1008"/>
      <c r="E3" s="1009" t="s">
        <v>2</v>
      </c>
      <c r="F3" s="1010"/>
      <c r="G3" s="1011">
        <v>2020</v>
      </c>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3"/>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s="37" customFormat="1" ht="48.75" customHeight="1" thickBot="1" x14ac:dyDescent="0.3">
      <c r="A4" s="23" t="s">
        <v>3</v>
      </c>
      <c r="B4" s="23" t="s">
        <v>4</v>
      </c>
      <c r="C4" s="24" t="s">
        <v>5</v>
      </c>
      <c r="D4" s="23" t="s">
        <v>6</v>
      </c>
      <c r="E4" s="25" t="s">
        <v>7</v>
      </c>
      <c r="F4" s="26" t="s">
        <v>8</v>
      </c>
      <c r="G4" s="26" t="s">
        <v>9</v>
      </c>
      <c r="H4" s="27" t="s">
        <v>10</v>
      </c>
      <c r="I4" s="27" t="s">
        <v>11</v>
      </c>
      <c r="J4" s="27" t="s">
        <v>12</v>
      </c>
      <c r="K4" s="27" t="s">
        <v>13</v>
      </c>
      <c r="L4" s="27" t="s">
        <v>14</v>
      </c>
      <c r="M4" s="1014" t="s">
        <v>15</v>
      </c>
      <c r="N4" s="1015"/>
      <c r="O4" s="28">
        <v>43891</v>
      </c>
      <c r="P4" s="28">
        <v>43983</v>
      </c>
      <c r="Q4" s="28">
        <v>44075</v>
      </c>
      <c r="R4" s="28">
        <v>44166</v>
      </c>
      <c r="S4" s="29" t="s">
        <v>16</v>
      </c>
      <c r="T4" s="29" t="s">
        <v>17</v>
      </c>
      <c r="U4" s="29" t="s">
        <v>18</v>
      </c>
      <c r="V4" s="29" t="s">
        <v>19</v>
      </c>
      <c r="W4" s="29" t="s">
        <v>20</v>
      </c>
      <c r="X4" s="30" t="s">
        <v>21</v>
      </c>
      <c r="Y4" s="30" t="s">
        <v>22</v>
      </c>
      <c r="Z4" s="30" t="s">
        <v>23</v>
      </c>
      <c r="AA4" s="30" t="s">
        <v>24</v>
      </c>
      <c r="AB4" s="30" t="s">
        <v>25</v>
      </c>
      <c r="AC4" s="31" t="s">
        <v>26</v>
      </c>
      <c r="AD4" s="31" t="s">
        <v>27</v>
      </c>
      <c r="AE4" s="31" t="s">
        <v>28</v>
      </c>
      <c r="AF4" s="31" t="s">
        <v>29</v>
      </c>
      <c r="AG4" s="32" t="s">
        <v>30</v>
      </c>
      <c r="AH4" s="33" t="s">
        <v>31</v>
      </c>
      <c r="AI4" s="34" t="s">
        <v>32</v>
      </c>
      <c r="AJ4" s="35" t="s">
        <v>33</v>
      </c>
      <c r="AK4" s="1016" t="s">
        <v>34</v>
      </c>
      <c r="AL4" s="1017"/>
      <c r="AM4" s="1016" t="s">
        <v>35</v>
      </c>
      <c r="AN4" s="1017"/>
      <c r="AO4" s="1016" t="s">
        <v>36</v>
      </c>
      <c r="AP4" s="1017"/>
      <c r="AQ4" s="36" t="s">
        <v>37</v>
      </c>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row>
    <row r="5" spans="1:100" ht="30" customHeight="1" thickBot="1" x14ac:dyDescent="0.35">
      <c r="A5" s="999" t="s">
        <v>38</v>
      </c>
      <c r="B5" s="1001" t="s">
        <v>39</v>
      </c>
      <c r="C5" s="960">
        <v>1</v>
      </c>
      <c r="D5" s="963" t="s">
        <v>40</v>
      </c>
      <c r="E5" s="416">
        <v>1</v>
      </c>
      <c r="F5" s="419" t="s">
        <v>41</v>
      </c>
      <c r="G5" s="471" t="s">
        <v>42</v>
      </c>
      <c r="H5" s="425">
        <v>1</v>
      </c>
      <c r="I5" s="477" t="s">
        <v>43</v>
      </c>
      <c r="J5" s="477" t="s">
        <v>44</v>
      </c>
      <c r="K5" s="996">
        <v>0.9</v>
      </c>
      <c r="L5" s="404" t="s">
        <v>45</v>
      </c>
      <c r="M5" s="406">
        <v>0.5</v>
      </c>
      <c r="N5" s="39" t="s">
        <v>46</v>
      </c>
      <c r="O5" s="40">
        <v>0.6</v>
      </c>
      <c r="P5" s="41">
        <v>0.8</v>
      </c>
      <c r="Q5" s="41">
        <v>1</v>
      </c>
      <c r="R5" s="42">
        <v>1</v>
      </c>
      <c r="S5" s="43">
        <f>SUM(O5:O5)*M5</f>
        <v>0.3</v>
      </c>
      <c r="T5" s="44">
        <f>SUM(P5:P5)*M5</f>
        <v>0.4</v>
      </c>
      <c r="U5" s="44">
        <f>SUM(Q5:Q5)*M5</f>
        <v>0.5</v>
      </c>
      <c r="V5" s="45">
        <f>SUM(R5:R5)*M5</f>
        <v>0.5</v>
      </c>
      <c r="W5" s="46">
        <f>MAX(S5:V5)</f>
        <v>0.5</v>
      </c>
      <c r="X5" s="247">
        <f>+S6+S8+S10</f>
        <v>0.875</v>
      </c>
      <c r="Y5" s="250">
        <f>+T6+T8+T10</f>
        <v>0.875</v>
      </c>
      <c r="Z5" s="253">
        <f>+U6+U8+U10</f>
        <v>0.90000000000000013</v>
      </c>
      <c r="AA5" s="256">
        <f>+V6+V8+V10</f>
        <v>0.90000000000000013</v>
      </c>
      <c r="AB5" s="256">
        <f>+W6+W8+W10</f>
        <v>0.90000000000000013</v>
      </c>
      <c r="AC5" s="368" t="s">
        <v>47</v>
      </c>
      <c r="AD5" s="966" t="s">
        <v>48</v>
      </c>
      <c r="AE5" s="47"/>
      <c r="AF5" s="228" t="str">
        <f>+IF(R6&gt;R5,"SUPERADA",IF(V6=V5,"EQUILIBRADA",IF(V6&lt;V5,"PARA MEJORAR")))</f>
        <v>PARA MEJORAR</v>
      </c>
      <c r="AG5" s="228" t="str">
        <f>IF(COUNTIF(AF5:AF10,"PARA MEJORAR")&gt;=1,"PARA MEJORAR","BIEN")</f>
        <v>PARA MEJORAR</v>
      </c>
      <c r="AH5" s="228" t="str">
        <f>IF(COUNTIF(AG5:AG44,"PARA MEJORAR")&gt;=1,"PARA MEJORAR","BIEN")</f>
        <v>PARA MEJORAR</v>
      </c>
      <c r="AI5" s="228" t="str">
        <f>IF(COUNTIF(AH5:AH102,"PARA MEJORAR")&gt;=1,"PARA MEJORAR","BIEN")</f>
        <v>PARA MEJORAR</v>
      </c>
      <c r="AJ5" s="489" t="s">
        <v>49</v>
      </c>
      <c r="AK5" s="48" t="s">
        <v>50</v>
      </c>
      <c r="AL5" s="48" t="s">
        <v>51</v>
      </c>
      <c r="AM5" s="48" t="s">
        <v>50</v>
      </c>
      <c r="AN5" s="48" t="s">
        <v>51</v>
      </c>
      <c r="AO5" s="48" t="s">
        <v>50</v>
      </c>
      <c r="AP5" s="48" t="s">
        <v>51</v>
      </c>
      <c r="AQ5" s="237"/>
    </row>
    <row r="6" spans="1:100" ht="30" customHeight="1" thickBot="1" x14ac:dyDescent="0.35">
      <c r="A6" s="1000"/>
      <c r="B6" s="1002"/>
      <c r="C6" s="961"/>
      <c r="D6" s="964"/>
      <c r="E6" s="417"/>
      <c r="F6" s="420"/>
      <c r="G6" s="472"/>
      <c r="H6" s="426"/>
      <c r="I6" s="478"/>
      <c r="J6" s="478"/>
      <c r="K6" s="997"/>
      <c r="L6" s="405"/>
      <c r="M6" s="407"/>
      <c r="N6" s="49" t="s">
        <v>52</v>
      </c>
      <c r="O6" s="50">
        <v>0.8</v>
      </c>
      <c r="P6" s="51">
        <v>0.8</v>
      </c>
      <c r="Q6" s="51">
        <v>0.8</v>
      </c>
      <c r="R6" s="52">
        <v>0.8</v>
      </c>
      <c r="S6" s="53">
        <f>SUM(O6:O6)*M5</f>
        <v>0.4</v>
      </c>
      <c r="T6" s="54">
        <f>SUM(P6:P6)*M5</f>
        <v>0.4</v>
      </c>
      <c r="U6" s="54">
        <f>SUM(Q6:Q6)*M5</f>
        <v>0.4</v>
      </c>
      <c r="V6" s="55">
        <f>SUM(R6:R6)*M5</f>
        <v>0.4</v>
      </c>
      <c r="W6" s="56">
        <f>MAX(S6:V6)</f>
        <v>0.4</v>
      </c>
      <c r="X6" s="248"/>
      <c r="Y6" s="251"/>
      <c r="Z6" s="254"/>
      <c r="AA6" s="257"/>
      <c r="AB6" s="257"/>
      <c r="AC6" s="369"/>
      <c r="AD6" s="967"/>
      <c r="AE6" s="57"/>
      <c r="AF6" s="235"/>
      <c r="AG6" s="236"/>
      <c r="AH6" s="236"/>
      <c r="AI6" s="236"/>
      <c r="AJ6" s="490"/>
      <c r="AK6" s="58"/>
      <c r="AL6" s="59"/>
      <c r="AM6" s="59"/>
      <c r="AN6" s="59"/>
      <c r="AO6" s="59"/>
      <c r="AP6" s="60"/>
      <c r="AQ6" s="238"/>
    </row>
    <row r="7" spans="1:100" ht="31.5" customHeight="1" x14ac:dyDescent="0.3">
      <c r="A7" s="1000"/>
      <c r="B7" s="1002"/>
      <c r="C7" s="961"/>
      <c r="D7" s="964"/>
      <c r="E7" s="417"/>
      <c r="F7" s="420"/>
      <c r="G7" s="472"/>
      <c r="H7" s="426"/>
      <c r="I7" s="478"/>
      <c r="J7" s="478"/>
      <c r="K7" s="997"/>
      <c r="L7" s="408" t="s">
        <v>53</v>
      </c>
      <c r="M7" s="409">
        <v>0.2</v>
      </c>
      <c r="N7" s="61" t="s">
        <v>46</v>
      </c>
      <c r="O7" s="62">
        <v>0.3</v>
      </c>
      <c r="P7" s="63">
        <v>0.6</v>
      </c>
      <c r="Q7" s="63">
        <v>0.8</v>
      </c>
      <c r="R7" s="64">
        <v>1</v>
      </c>
      <c r="S7" s="65">
        <f t="shared" ref="S7" si="0">SUM(O7:O7)*M7</f>
        <v>0.06</v>
      </c>
      <c r="T7" s="66">
        <f t="shared" ref="T7" si="1">SUM(P7:P7)*M7</f>
        <v>0.12</v>
      </c>
      <c r="U7" s="66">
        <f t="shared" ref="U7" si="2">SUM(Q7:Q7)*M7</f>
        <v>0.16000000000000003</v>
      </c>
      <c r="V7" s="67">
        <f t="shared" ref="V7" si="3">SUM(R7:R7)*M7</f>
        <v>0.2</v>
      </c>
      <c r="W7" s="68">
        <f t="shared" ref="W7:W70" si="4">MAX(S7:V7)</f>
        <v>0.2</v>
      </c>
      <c r="X7" s="248"/>
      <c r="Y7" s="251"/>
      <c r="Z7" s="254"/>
      <c r="AA7" s="257"/>
      <c r="AB7" s="257"/>
      <c r="AC7" s="369"/>
      <c r="AD7" s="967"/>
      <c r="AE7" s="47"/>
      <c r="AF7" s="228" t="str">
        <f t="shared" ref="AF7" si="5">+IF(R8&gt;R7,"SUPERADA",IF(V8=V7,"EQUILIBRADA",IF(V8&lt;V7,"PARA MEJORAR")))</f>
        <v>EQUILIBRADA</v>
      </c>
      <c r="AG7" s="236"/>
      <c r="AH7" s="236"/>
      <c r="AI7" s="236"/>
      <c r="AJ7" s="490"/>
      <c r="AK7" s="69"/>
      <c r="AP7" s="71"/>
      <c r="AQ7" s="238"/>
    </row>
    <row r="8" spans="1:100" ht="42" customHeight="1" thickBot="1" x14ac:dyDescent="0.35">
      <c r="A8" s="1000"/>
      <c r="B8" s="1002"/>
      <c r="C8" s="961"/>
      <c r="D8" s="964"/>
      <c r="E8" s="417"/>
      <c r="F8" s="420"/>
      <c r="G8" s="472"/>
      <c r="H8" s="426"/>
      <c r="I8" s="478"/>
      <c r="J8" s="478"/>
      <c r="K8" s="997"/>
      <c r="L8" s="405"/>
      <c r="M8" s="407"/>
      <c r="N8" s="49" t="s">
        <v>52</v>
      </c>
      <c r="O8" s="50">
        <v>0.95</v>
      </c>
      <c r="P8" s="51">
        <v>0.95</v>
      </c>
      <c r="Q8" s="51">
        <v>1</v>
      </c>
      <c r="R8" s="52">
        <v>1</v>
      </c>
      <c r="S8" s="53">
        <f t="shared" ref="S8" si="6">SUM(O8:O8)*M7</f>
        <v>0.19</v>
      </c>
      <c r="T8" s="54">
        <f t="shared" ref="T8" si="7">SUM(P8:P8)*M7</f>
        <v>0.19</v>
      </c>
      <c r="U8" s="54">
        <f t="shared" ref="U8" si="8">SUM(Q8:Q8)*M7</f>
        <v>0.2</v>
      </c>
      <c r="V8" s="55">
        <f t="shared" ref="V8" si="9">SUM(R8:R8)*M7</f>
        <v>0.2</v>
      </c>
      <c r="W8" s="56">
        <f t="shared" si="4"/>
        <v>0.2</v>
      </c>
      <c r="X8" s="248"/>
      <c r="Y8" s="251"/>
      <c r="Z8" s="254"/>
      <c r="AA8" s="257"/>
      <c r="AB8" s="257"/>
      <c r="AC8" s="369"/>
      <c r="AD8" s="967"/>
      <c r="AE8" s="57"/>
      <c r="AF8" s="235"/>
      <c r="AG8" s="236"/>
      <c r="AH8" s="236"/>
      <c r="AI8" s="236"/>
      <c r="AJ8" s="490"/>
      <c r="AK8" s="69"/>
      <c r="AP8" s="71"/>
      <c r="AQ8" s="238"/>
    </row>
    <row r="9" spans="1:100" ht="30" customHeight="1" x14ac:dyDescent="0.3">
      <c r="A9" s="1000"/>
      <c r="B9" s="1002"/>
      <c r="C9" s="961"/>
      <c r="D9" s="964"/>
      <c r="E9" s="417"/>
      <c r="F9" s="420"/>
      <c r="G9" s="472"/>
      <c r="H9" s="426"/>
      <c r="I9" s="478"/>
      <c r="J9" s="478"/>
      <c r="K9" s="997"/>
      <c r="L9" s="408" t="s">
        <v>54</v>
      </c>
      <c r="M9" s="409">
        <v>0.3</v>
      </c>
      <c r="N9" s="72" t="s">
        <v>46</v>
      </c>
      <c r="O9" s="62">
        <v>0.2</v>
      </c>
      <c r="P9" s="63">
        <v>0.5</v>
      </c>
      <c r="Q9" s="63">
        <v>0.8</v>
      </c>
      <c r="R9" s="64">
        <v>1</v>
      </c>
      <c r="S9" s="65">
        <f t="shared" ref="S9" si="10">SUM(O9:O9)*M9</f>
        <v>0.06</v>
      </c>
      <c r="T9" s="66">
        <f t="shared" ref="T9" si="11">SUM(P9:P9)*M9</f>
        <v>0.15</v>
      </c>
      <c r="U9" s="66">
        <f t="shared" ref="U9" si="12">SUM(Q9:Q9)*M9</f>
        <v>0.24</v>
      </c>
      <c r="V9" s="67">
        <f t="shared" ref="V9" si="13">SUM(R9:R9)*M9</f>
        <v>0.3</v>
      </c>
      <c r="W9" s="68">
        <f t="shared" si="4"/>
        <v>0.3</v>
      </c>
      <c r="X9" s="248"/>
      <c r="Y9" s="251"/>
      <c r="Z9" s="254"/>
      <c r="AA9" s="257"/>
      <c r="AB9" s="257"/>
      <c r="AC9" s="369"/>
      <c r="AD9" s="967"/>
      <c r="AE9" s="47"/>
      <c r="AF9" s="228" t="str">
        <f t="shared" ref="AF9" si="14">+IF(R10&gt;R9,"SUPERADA",IF(V10=V9,"EQUILIBRADA",IF(V10&lt;V9,"PARA MEJORAR")))</f>
        <v>EQUILIBRADA</v>
      </c>
      <c r="AG9" s="236"/>
      <c r="AH9" s="236"/>
      <c r="AI9" s="236"/>
      <c r="AJ9" s="490"/>
      <c r="AK9" s="69"/>
      <c r="AP9" s="71"/>
      <c r="AQ9" s="238"/>
    </row>
    <row r="10" spans="1:100" ht="30" customHeight="1" thickBot="1" x14ac:dyDescent="0.35">
      <c r="A10" s="1000"/>
      <c r="B10" s="1002"/>
      <c r="C10" s="961"/>
      <c r="D10" s="964"/>
      <c r="E10" s="417"/>
      <c r="F10" s="420"/>
      <c r="G10" s="473"/>
      <c r="H10" s="427"/>
      <c r="I10" s="479"/>
      <c r="J10" s="479"/>
      <c r="K10" s="998"/>
      <c r="L10" s="428"/>
      <c r="M10" s="429"/>
      <c r="N10" s="73" t="s">
        <v>52</v>
      </c>
      <c r="O10" s="74">
        <v>0.95</v>
      </c>
      <c r="P10" s="75">
        <v>0.95</v>
      </c>
      <c r="Q10" s="75">
        <v>1</v>
      </c>
      <c r="R10" s="76">
        <v>1</v>
      </c>
      <c r="S10" s="53">
        <f t="shared" ref="S10" si="15">SUM(O10:O10)*M9</f>
        <v>0.28499999999999998</v>
      </c>
      <c r="T10" s="54">
        <f t="shared" ref="T10" si="16">SUM(P10:P10)*M9</f>
        <v>0.28499999999999998</v>
      </c>
      <c r="U10" s="54">
        <f t="shared" ref="U10" si="17">SUM(Q10:Q10)*M9</f>
        <v>0.3</v>
      </c>
      <c r="V10" s="55">
        <f t="shared" ref="V10" si="18">SUM(R10:R10)*M9</f>
        <v>0.3</v>
      </c>
      <c r="W10" s="56">
        <f t="shared" si="4"/>
        <v>0.3</v>
      </c>
      <c r="X10" s="249"/>
      <c r="Y10" s="252"/>
      <c r="Z10" s="255"/>
      <c r="AA10" s="258"/>
      <c r="AB10" s="258"/>
      <c r="AC10" s="369"/>
      <c r="AD10" s="968"/>
      <c r="AE10" s="57"/>
      <c r="AF10" s="235"/>
      <c r="AG10" s="229"/>
      <c r="AH10" s="236"/>
      <c r="AI10" s="236"/>
      <c r="AJ10" s="490"/>
      <c r="AK10" s="69"/>
      <c r="AP10" s="71"/>
      <c r="AQ10" s="239"/>
    </row>
    <row r="11" spans="1:100" ht="30" customHeight="1" x14ac:dyDescent="0.3">
      <c r="A11" s="1000"/>
      <c r="B11" s="1002"/>
      <c r="C11" s="961"/>
      <c r="D11" s="964"/>
      <c r="E11" s="417"/>
      <c r="F11" s="420"/>
      <c r="G11" s="471" t="s">
        <v>55</v>
      </c>
      <c r="H11" s="425">
        <v>2</v>
      </c>
      <c r="I11" s="477" t="s">
        <v>56</v>
      </c>
      <c r="J11" s="477" t="s">
        <v>57</v>
      </c>
      <c r="K11" s="438">
        <v>1</v>
      </c>
      <c r="L11" s="444" t="s">
        <v>58</v>
      </c>
      <c r="M11" s="406">
        <v>0.35</v>
      </c>
      <c r="N11" s="39" t="s">
        <v>46</v>
      </c>
      <c r="O11" s="77">
        <v>0.5</v>
      </c>
      <c r="P11" s="77">
        <v>1</v>
      </c>
      <c r="Q11" s="77">
        <v>1</v>
      </c>
      <c r="R11" s="78">
        <v>1</v>
      </c>
      <c r="S11" s="43">
        <f t="shared" ref="S11" si="19">SUM(O11:O11)*M11</f>
        <v>0.17499999999999999</v>
      </c>
      <c r="T11" s="44">
        <f t="shared" ref="T11" si="20">SUM(P11:P11)*M11</f>
        <v>0.35</v>
      </c>
      <c r="U11" s="44">
        <f t="shared" ref="U11" si="21">SUM(Q11:Q11)*M11</f>
        <v>0.35</v>
      </c>
      <c r="V11" s="45">
        <f t="shared" ref="V11" si="22">SUM(R11:R11)*M11</f>
        <v>0.35</v>
      </c>
      <c r="W11" s="46">
        <f t="shared" si="4"/>
        <v>0.35</v>
      </c>
      <c r="X11" s="247">
        <f>+S12+S16+S14</f>
        <v>0.17499999999999999</v>
      </c>
      <c r="Y11" s="250">
        <f>+T12+T16</f>
        <v>0.17499999999999999</v>
      </c>
      <c r="Z11" s="253">
        <f>+U12+U16+U14</f>
        <v>0.48</v>
      </c>
      <c r="AA11" s="256">
        <f>+V12+V16</f>
        <v>0.6</v>
      </c>
      <c r="AB11" s="256">
        <f>+W12+W16+W14</f>
        <v>1</v>
      </c>
      <c r="AC11" s="369"/>
      <c r="AD11" s="966" t="s">
        <v>59</v>
      </c>
      <c r="AE11" s="47"/>
      <c r="AF11" s="228" t="str">
        <f>+IF(R12&gt;R11,"SUPERADA",IF(V12=V11,"EQUILIBRADA",IF(V12&lt;V11,"PARA MEJORAR")))</f>
        <v>EQUILIBRADA</v>
      </c>
      <c r="AG11" s="228" t="str">
        <f>IF(COUNTIF(AF11:AF16,"PARA MEJORAR")&gt;=1,"PARA MEJORAR","BIEN")</f>
        <v>BIEN</v>
      </c>
      <c r="AH11" s="236"/>
      <c r="AI11" s="236"/>
      <c r="AJ11" s="490"/>
      <c r="AK11" s="58"/>
      <c r="AL11" s="59"/>
      <c r="AM11" s="59"/>
      <c r="AN11" s="59"/>
      <c r="AO11" s="59"/>
      <c r="AP11" s="60"/>
      <c r="AQ11" s="237"/>
    </row>
    <row r="12" spans="1:100" ht="30" customHeight="1" thickBot="1" x14ac:dyDescent="0.35">
      <c r="A12" s="1000"/>
      <c r="B12" s="1002"/>
      <c r="C12" s="961"/>
      <c r="D12" s="964"/>
      <c r="E12" s="417"/>
      <c r="F12" s="420"/>
      <c r="G12" s="472"/>
      <c r="H12" s="426"/>
      <c r="I12" s="478"/>
      <c r="J12" s="478"/>
      <c r="K12" s="439"/>
      <c r="L12" s="434"/>
      <c r="M12" s="407"/>
      <c r="N12" s="49" t="s">
        <v>52</v>
      </c>
      <c r="O12" s="79">
        <v>0.5</v>
      </c>
      <c r="P12" s="79">
        <v>0.5</v>
      </c>
      <c r="Q12" s="79">
        <v>1</v>
      </c>
      <c r="R12" s="80">
        <v>1</v>
      </c>
      <c r="S12" s="53">
        <f t="shared" ref="S12" si="23">SUM(O12:O12)*M11</f>
        <v>0.17499999999999999</v>
      </c>
      <c r="T12" s="54">
        <f t="shared" ref="T12" si="24">SUM(P12:P12)*M11</f>
        <v>0.17499999999999999</v>
      </c>
      <c r="U12" s="54">
        <f t="shared" ref="U12" si="25">SUM(Q12:Q12)*M11</f>
        <v>0.35</v>
      </c>
      <c r="V12" s="55">
        <f t="shared" ref="V12" si="26">SUM(R12:R12)*M11</f>
        <v>0.35</v>
      </c>
      <c r="W12" s="56">
        <f t="shared" si="4"/>
        <v>0.35</v>
      </c>
      <c r="X12" s="248"/>
      <c r="Y12" s="251"/>
      <c r="Z12" s="254"/>
      <c r="AA12" s="257"/>
      <c r="AB12" s="257"/>
      <c r="AC12" s="369"/>
      <c r="AD12" s="967"/>
      <c r="AE12" s="57"/>
      <c r="AF12" s="235"/>
      <c r="AG12" s="236"/>
      <c r="AH12" s="236"/>
      <c r="AI12" s="236"/>
      <c r="AJ12" s="490"/>
      <c r="AK12" s="69"/>
      <c r="AP12" s="71"/>
      <c r="AQ12" s="238"/>
    </row>
    <row r="13" spans="1:100" ht="31.5" customHeight="1" x14ac:dyDescent="0.3">
      <c r="A13" s="1000"/>
      <c r="B13" s="1002"/>
      <c r="C13" s="961"/>
      <c r="D13" s="964"/>
      <c r="E13" s="417"/>
      <c r="F13" s="420"/>
      <c r="G13" s="472"/>
      <c r="H13" s="426"/>
      <c r="I13" s="478"/>
      <c r="J13" s="478"/>
      <c r="K13" s="439"/>
      <c r="L13" s="408" t="s">
        <v>60</v>
      </c>
      <c r="M13" s="409">
        <v>0.4</v>
      </c>
      <c r="N13" s="61" t="s">
        <v>46</v>
      </c>
      <c r="O13" s="62">
        <v>0</v>
      </c>
      <c r="P13" s="63">
        <v>0</v>
      </c>
      <c r="Q13" s="63">
        <v>0.6</v>
      </c>
      <c r="R13" s="64">
        <v>1</v>
      </c>
      <c r="S13" s="65">
        <f t="shared" ref="S13" si="27">SUM(O13:O13)*M13</f>
        <v>0</v>
      </c>
      <c r="T13" s="66">
        <f t="shared" ref="T13" si="28">SUM(P13:P13)*M13</f>
        <v>0</v>
      </c>
      <c r="U13" s="66">
        <f t="shared" ref="U13" si="29">SUM(Q13:Q13)*M13</f>
        <v>0.24</v>
      </c>
      <c r="V13" s="67">
        <f t="shared" ref="V13" si="30">SUM(R13:R13)*M13</f>
        <v>0.4</v>
      </c>
      <c r="W13" s="68">
        <f t="shared" si="4"/>
        <v>0.4</v>
      </c>
      <c r="X13" s="248"/>
      <c r="Y13" s="251"/>
      <c r="Z13" s="254"/>
      <c r="AA13" s="257"/>
      <c r="AB13" s="257"/>
      <c r="AC13" s="369"/>
      <c r="AD13" s="967"/>
      <c r="AE13" s="47"/>
      <c r="AF13" s="228" t="str">
        <f t="shared" ref="AF13" si="31">+IF(R14&gt;R13,"SUPERADA",IF(V14=V13,"EQUILIBRADA",IF(V14&lt;V13,"PARA MEJORAR")))</f>
        <v>EQUILIBRADA</v>
      </c>
      <c r="AG13" s="236"/>
      <c r="AH13" s="236"/>
      <c r="AI13" s="236"/>
      <c r="AJ13" s="490"/>
      <c r="AK13" s="69"/>
      <c r="AP13" s="71"/>
      <c r="AQ13" s="238"/>
    </row>
    <row r="14" spans="1:100" ht="15" customHeight="1" thickBot="1" x14ac:dyDescent="0.35">
      <c r="A14" s="1000"/>
      <c r="B14" s="1002"/>
      <c r="C14" s="961"/>
      <c r="D14" s="964"/>
      <c r="E14" s="417"/>
      <c r="F14" s="420"/>
      <c r="G14" s="472"/>
      <c r="H14" s="426"/>
      <c r="I14" s="478"/>
      <c r="J14" s="478"/>
      <c r="K14" s="439"/>
      <c r="L14" s="405"/>
      <c r="M14" s="407"/>
      <c r="N14" s="49" t="s">
        <v>52</v>
      </c>
      <c r="O14" s="50">
        <v>0</v>
      </c>
      <c r="P14" s="51">
        <v>0</v>
      </c>
      <c r="Q14" s="51">
        <v>0.2</v>
      </c>
      <c r="R14" s="52">
        <v>1</v>
      </c>
      <c r="S14" s="53">
        <f t="shared" ref="S14" si="32">SUM(O14:O14)*M13</f>
        <v>0</v>
      </c>
      <c r="T14" s="54">
        <f t="shared" ref="T14" si="33">SUM(P14:P14)*M13</f>
        <v>0</v>
      </c>
      <c r="U14" s="54">
        <f t="shared" ref="U14" si="34">SUM(Q14:Q14)*M13</f>
        <v>8.0000000000000016E-2</v>
      </c>
      <c r="V14" s="55">
        <f t="shared" ref="V14" si="35">SUM(R14:R14)*M13</f>
        <v>0.4</v>
      </c>
      <c r="W14" s="56">
        <f t="shared" si="4"/>
        <v>0.4</v>
      </c>
      <c r="X14" s="248"/>
      <c r="Y14" s="251"/>
      <c r="Z14" s="254"/>
      <c r="AA14" s="257"/>
      <c r="AB14" s="257"/>
      <c r="AC14" s="369"/>
      <c r="AD14" s="967"/>
      <c r="AE14" s="57"/>
      <c r="AF14" s="235"/>
      <c r="AG14" s="236"/>
      <c r="AH14" s="236"/>
      <c r="AI14" s="236"/>
      <c r="AJ14" s="490"/>
      <c r="AK14" s="69"/>
      <c r="AP14" s="71"/>
      <c r="AQ14" s="238"/>
    </row>
    <row r="15" spans="1:100" ht="30" customHeight="1" x14ac:dyDescent="0.3">
      <c r="A15" s="1000"/>
      <c r="B15" s="1002"/>
      <c r="C15" s="961"/>
      <c r="D15" s="964"/>
      <c r="E15" s="417"/>
      <c r="F15" s="420"/>
      <c r="G15" s="472"/>
      <c r="H15" s="426"/>
      <c r="I15" s="478"/>
      <c r="J15" s="478"/>
      <c r="K15" s="439"/>
      <c r="L15" s="432" t="s">
        <v>61</v>
      </c>
      <c r="M15" s="409">
        <v>0.25</v>
      </c>
      <c r="N15" s="61" t="s">
        <v>46</v>
      </c>
      <c r="O15" s="81">
        <v>0</v>
      </c>
      <c r="P15" s="81">
        <v>0.5</v>
      </c>
      <c r="Q15" s="81">
        <v>0.2</v>
      </c>
      <c r="R15" s="82">
        <v>1</v>
      </c>
      <c r="S15" s="65">
        <f t="shared" ref="S15" si="36">SUM(O15:O15)*M15</f>
        <v>0</v>
      </c>
      <c r="T15" s="66">
        <f t="shared" ref="T15" si="37">SUM(P15:P15)*M15</f>
        <v>0.125</v>
      </c>
      <c r="U15" s="66">
        <f t="shared" ref="U15" si="38">SUM(Q15:Q15)*M15</f>
        <v>0.05</v>
      </c>
      <c r="V15" s="67">
        <f t="shared" ref="V15" si="39">SUM(R15:R15)*M15</f>
        <v>0.25</v>
      </c>
      <c r="W15" s="68">
        <f t="shared" si="4"/>
        <v>0.25</v>
      </c>
      <c r="X15" s="248"/>
      <c r="Y15" s="251"/>
      <c r="Z15" s="254"/>
      <c r="AA15" s="257"/>
      <c r="AB15" s="257"/>
      <c r="AC15" s="369"/>
      <c r="AD15" s="967"/>
      <c r="AE15" s="47"/>
      <c r="AF15" s="228" t="str">
        <f t="shared" ref="AF15" si="40">+IF(R16&gt;R15,"SUPERADA",IF(V16=V15,"EQUILIBRADA",IF(V16&lt;V15,"PARA MEJORAR")))</f>
        <v>EQUILIBRADA</v>
      </c>
      <c r="AG15" s="236"/>
      <c r="AH15" s="236"/>
      <c r="AI15" s="236"/>
      <c r="AJ15" s="490"/>
      <c r="AK15" s="69"/>
      <c r="AP15" s="71"/>
      <c r="AQ15" s="238"/>
    </row>
    <row r="16" spans="1:100" ht="30" customHeight="1" thickBot="1" x14ac:dyDescent="0.35">
      <c r="A16" s="1000"/>
      <c r="B16" s="1002"/>
      <c r="C16" s="961"/>
      <c r="D16" s="964"/>
      <c r="E16" s="417"/>
      <c r="F16" s="420"/>
      <c r="G16" s="473"/>
      <c r="H16" s="427"/>
      <c r="I16" s="479"/>
      <c r="J16" s="479"/>
      <c r="K16" s="440"/>
      <c r="L16" s="433"/>
      <c r="M16" s="429"/>
      <c r="N16" s="73" t="s">
        <v>52</v>
      </c>
      <c r="O16" s="83">
        <v>0</v>
      </c>
      <c r="P16" s="83">
        <v>0</v>
      </c>
      <c r="Q16" s="83">
        <v>0.2</v>
      </c>
      <c r="R16" s="84">
        <v>1</v>
      </c>
      <c r="S16" s="85">
        <f t="shared" ref="S16" si="41">SUM(O16:O16)*M15</f>
        <v>0</v>
      </c>
      <c r="T16" s="86">
        <f t="shared" ref="T16" si="42">SUM(P16:P16)*M15</f>
        <v>0</v>
      </c>
      <c r="U16" s="86">
        <f t="shared" ref="U16" si="43">SUM(Q16:Q16)*M15</f>
        <v>0.05</v>
      </c>
      <c r="V16" s="87">
        <f t="shared" ref="V16" si="44">SUM(R16:R16)*M15</f>
        <v>0.25</v>
      </c>
      <c r="W16" s="88">
        <f t="shared" si="4"/>
        <v>0.25</v>
      </c>
      <c r="X16" s="249"/>
      <c r="Y16" s="252"/>
      <c r="Z16" s="255"/>
      <c r="AA16" s="258"/>
      <c r="AB16" s="258"/>
      <c r="AC16" s="369"/>
      <c r="AD16" s="968"/>
      <c r="AE16" s="57"/>
      <c r="AF16" s="235"/>
      <c r="AG16" s="229"/>
      <c r="AH16" s="236"/>
      <c r="AI16" s="236"/>
      <c r="AJ16" s="490"/>
      <c r="AK16" s="69"/>
      <c r="AP16" s="71"/>
      <c r="AQ16" s="239"/>
    </row>
    <row r="17" spans="1:43" ht="30.75" customHeight="1" x14ac:dyDescent="0.3">
      <c r="A17" s="1000"/>
      <c r="B17" s="1002"/>
      <c r="C17" s="961"/>
      <c r="D17" s="964"/>
      <c r="E17" s="417"/>
      <c r="F17" s="420"/>
      <c r="G17" s="435" t="s">
        <v>62</v>
      </c>
      <c r="H17" s="425">
        <v>3</v>
      </c>
      <c r="I17" s="477" t="s">
        <v>63</v>
      </c>
      <c r="J17" s="438" t="s">
        <v>64</v>
      </c>
      <c r="K17" s="438">
        <v>0.55000000000000004</v>
      </c>
      <c r="L17" s="993" t="s">
        <v>65</v>
      </c>
      <c r="M17" s="406">
        <v>0.25</v>
      </c>
      <c r="N17" s="39" t="s">
        <v>46</v>
      </c>
      <c r="O17" s="41">
        <v>0</v>
      </c>
      <c r="P17" s="41">
        <v>1</v>
      </c>
      <c r="Q17" s="41">
        <v>1</v>
      </c>
      <c r="R17" s="42">
        <v>1</v>
      </c>
      <c r="S17" s="65">
        <f t="shared" ref="S17" si="45">SUM(O17:O17)*M17</f>
        <v>0</v>
      </c>
      <c r="T17" s="66">
        <f t="shared" ref="T17" si="46">SUM(P17:P17)*M17</f>
        <v>0.25</v>
      </c>
      <c r="U17" s="66">
        <f t="shared" ref="U17" si="47">SUM(Q17:Q17)*M17</f>
        <v>0.25</v>
      </c>
      <c r="V17" s="67">
        <f t="shared" ref="V17" si="48">SUM(R17:R17)*M17</f>
        <v>0.25</v>
      </c>
      <c r="W17" s="68">
        <f t="shared" si="4"/>
        <v>0.25</v>
      </c>
      <c r="X17" s="247">
        <f>+S18+S20+S22+S24</f>
        <v>0</v>
      </c>
      <c r="Y17" s="250">
        <f>+T18+T20+T22+T24</f>
        <v>0.05</v>
      </c>
      <c r="Z17" s="253">
        <f>+U18+U20+U22+U24</f>
        <v>0.22499999999999998</v>
      </c>
      <c r="AA17" s="256">
        <f>+V18+V20+V22+V24</f>
        <v>0.55000000000000004</v>
      </c>
      <c r="AB17" s="256">
        <f>+W18+W20+W22+W24</f>
        <v>0.55000000000000004</v>
      </c>
      <c r="AC17" s="369"/>
      <c r="AD17" s="966" t="s">
        <v>66</v>
      </c>
      <c r="AE17" s="47"/>
      <c r="AF17" s="228" t="str">
        <f t="shared" ref="AF17" si="49">+IF(R18&gt;R17,"SUPERADA",IF(V18=V17,"EQUILIBRADA",IF(V18&lt;V17,"PARA MEJORAR")))</f>
        <v>PARA MEJORAR</v>
      </c>
      <c r="AG17" s="228" t="str">
        <f>IF(COUNTIF(AF17:AF24,"PARA MEJORAR")&gt;=1,"PARA MEJORAR","BIEN")</f>
        <v>PARA MEJORAR</v>
      </c>
      <c r="AH17" s="236"/>
      <c r="AI17" s="236"/>
      <c r="AJ17" s="490"/>
      <c r="AK17" s="58"/>
      <c r="AL17" s="59"/>
      <c r="AM17" s="59"/>
      <c r="AN17" s="59"/>
      <c r="AO17" s="59"/>
      <c r="AP17" s="60"/>
      <c r="AQ17" s="237"/>
    </row>
    <row r="18" spans="1:43" ht="30" customHeight="1" thickBot="1" x14ac:dyDescent="0.35">
      <c r="A18" s="1000"/>
      <c r="B18" s="1002"/>
      <c r="C18" s="961"/>
      <c r="D18" s="964"/>
      <c r="E18" s="417"/>
      <c r="F18" s="420"/>
      <c r="G18" s="436"/>
      <c r="H18" s="426"/>
      <c r="I18" s="478"/>
      <c r="J18" s="439"/>
      <c r="K18" s="439"/>
      <c r="L18" s="994"/>
      <c r="M18" s="407"/>
      <c r="N18" s="49" t="s">
        <v>52</v>
      </c>
      <c r="O18" s="51">
        <v>0</v>
      </c>
      <c r="P18" s="51">
        <v>0.2</v>
      </c>
      <c r="Q18" s="51">
        <v>0.2</v>
      </c>
      <c r="R18" s="52">
        <v>0.2</v>
      </c>
      <c r="S18" s="53">
        <f t="shared" ref="S18" si="50">SUM(O18:O18)*M17</f>
        <v>0</v>
      </c>
      <c r="T18" s="54">
        <f t="shared" ref="T18" si="51">SUM(P18:P18)*M17</f>
        <v>0.05</v>
      </c>
      <c r="U18" s="54">
        <f t="shared" ref="U18" si="52">SUM(Q18:Q18)*M17</f>
        <v>0.05</v>
      </c>
      <c r="V18" s="55">
        <f t="shared" ref="V18" si="53">SUM(R18:R18)*M17</f>
        <v>0.05</v>
      </c>
      <c r="W18" s="56">
        <f t="shared" si="4"/>
        <v>0.05</v>
      </c>
      <c r="X18" s="248"/>
      <c r="Y18" s="251"/>
      <c r="Z18" s="254"/>
      <c r="AA18" s="257"/>
      <c r="AB18" s="257"/>
      <c r="AC18" s="369"/>
      <c r="AD18" s="967"/>
      <c r="AE18" s="57"/>
      <c r="AF18" s="235"/>
      <c r="AG18" s="236"/>
      <c r="AH18" s="236"/>
      <c r="AI18" s="236"/>
      <c r="AJ18" s="490"/>
      <c r="AK18" s="69"/>
      <c r="AP18" s="71"/>
      <c r="AQ18" s="238"/>
    </row>
    <row r="19" spans="1:43" ht="30" customHeight="1" x14ac:dyDescent="0.3">
      <c r="A19" s="1000"/>
      <c r="B19" s="1002"/>
      <c r="C19" s="961"/>
      <c r="D19" s="964"/>
      <c r="E19" s="417"/>
      <c r="F19" s="420"/>
      <c r="G19" s="436"/>
      <c r="H19" s="426"/>
      <c r="I19" s="478"/>
      <c r="J19" s="439"/>
      <c r="K19" s="439"/>
      <c r="L19" s="983" t="s">
        <v>67</v>
      </c>
      <c r="M19" s="409">
        <v>0.25</v>
      </c>
      <c r="N19" s="61" t="s">
        <v>46</v>
      </c>
      <c r="O19" s="63">
        <v>0</v>
      </c>
      <c r="P19" s="63">
        <v>1</v>
      </c>
      <c r="Q19" s="63">
        <v>1</v>
      </c>
      <c r="R19" s="64">
        <v>1</v>
      </c>
      <c r="S19" s="65">
        <f t="shared" ref="S19" si="54">SUM(O19:O19)*M19</f>
        <v>0</v>
      </c>
      <c r="T19" s="66">
        <f t="shared" ref="T19" si="55">SUM(P19:P19)*M19</f>
        <v>0.25</v>
      </c>
      <c r="U19" s="66">
        <f t="shared" ref="U19" si="56">SUM(Q19:Q19)*M19</f>
        <v>0.25</v>
      </c>
      <c r="V19" s="67">
        <f t="shared" ref="V19" si="57">SUM(R19:R19)*M19</f>
        <v>0.25</v>
      </c>
      <c r="W19" s="68">
        <f t="shared" si="4"/>
        <v>0.25</v>
      </c>
      <c r="X19" s="248"/>
      <c r="Y19" s="251"/>
      <c r="Z19" s="254"/>
      <c r="AA19" s="257"/>
      <c r="AB19" s="257"/>
      <c r="AC19" s="369"/>
      <c r="AD19" s="967"/>
      <c r="AE19" s="47"/>
      <c r="AF19" s="228" t="str">
        <f t="shared" ref="AF19" si="58">+IF(R20&gt;R19,"SUPERADA",IF(V20=V19,"EQUILIBRADA",IF(V20&lt;V19,"PARA MEJORAR")))</f>
        <v>PARA MEJORAR</v>
      </c>
      <c r="AG19" s="236"/>
      <c r="AH19" s="236"/>
      <c r="AI19" s="236"/>
      <c r="AJ19" s="490"/>
      <c r="AK19" s="69"/>
      <c r="AP19" s="71"/>
      <c r="AQ19" s="238"/>
    </row>
    <row r="20" spans="1:43" ht="30" customHeight="1" thickBot="1" x14ac:dyDescent="0.35">
      <c r="A20" s="1000"/>
      <c r="B20" s="1002"/>
      <c r="C20" s="961"/>
      <c r="D20" s="964"/>
      <c r="E20" s="417"/>
      <c r="F20" s="420"/>
      <c r="G20" s="436"/>
      <c r="H20" s="426"/>
      <c r="I20" s="478"/>
      <c r="J20" s="439"/>
      <c r="K20" s="439"/>
      <c r="L20" s="994"/>
      <c r="M20" s="407"/>
      <c r="N20" s="49" t="s">
        <v>52</v>
      </c>
      <c r="O20" s="51">
        <v>0</v>
      </c>
      <c r="P20" s="51">
        <v>0</v>
      </c>
      <c r="Q20" s="51">
        <v>0</v>
      </c>
      <c r="R20" s="52">
        <v>0</v>
      </c>
      <c r="S20" s="53">
        <f t="shared" ref="S20" si="59">SUM(O20:O20)*M19</f>
        <v>0</v>
      </c>
      <c r="T20" s="54">
        <f t="shared" ref="T20" si="60">SUM(P20:P20)*M19</f>
        <v>0</v>
      </c>
      <c r="U20" s="54">
        <f t="shared" ref="U20" si="61">SUM(Q20:Q20)*M19</f>
        <v>0</v>
      </c>
      <c r="V20" s="55">
        <f t="shared" ref="V20" si="62">SUM(R20:R20)*M19</f>
        <v>0</v>
      </c>
      <c r="W20" s="56">
        <f t="shared" si="4"/>
        <v>0</v>
      </c>
      <c r="X20" s="248"/>
      <c r="Y20" s="251"/>
      <c r="Z20" s="254"/>
      <c r="AA20" s="257"/>
      <c r="AB20" s="257"/>
      <c r="AC20" s="369"/>
      <c r="AD20" s="967"/>
      <c r="AE20" s="57"/>
      <c r="AF20" s="235"/>
      <c r="AG20" s="236"/>
      <c r="AH20" s="236"/>
      <c r="AI20" s="236"/>
      <c r="AJ20" s="490"/>
      <c r="AK20" s="69"/>
      <c r="AP20" s="71"/>
      <c r="AQ20" s="238"/>
    </row>
    <row r="21" spans="1:43" ht="30" customHeight="1" x14ac:dyDescent="0.3">
      <c r="A21" s="1000"/>
      <c r="B21" s="1002"/>
      <c r="C21" s="961"/>
      <c r="D21" s="964"/>
      <c r="E21" s="417"/>
      <c r="F21" s="420"/>
      <c r="G21" s="436"/>
      <c r="H21" s="426"/>
      <c r="I21" s="478"/>
      <c r="J21" s="439"/>
      <c r="K21" s="439"/>
      <c r="L21" s="983" t="s">
        <v>68</v>
      </c>
      <c r="M21" s="409">
        <v>0.25</v>
      </c>
      <c r="N21" s="61" t="s">
        <v>46</v>
      </c>
      <c r="O21" s="63">
        <v>0</v>
      </c>
      <c r="P21" s="63">
        <v>0</v>
      </c>
      <c r="Q21" s="63">
        <v>0</v>
      </c>
      <c r="R21" s="64">
        <v>1</v>
      </c>
      <c r="S21" s="65">
        <f t="shared" ref="S21" si="63">SUM(O21:O21)*M21</f>
        <v>0</v>
      </c>
      <c r="T21" s="66">
        <f t="shared" ref="T21" si="64">SUM(P21:P21)*M21</f>
        <v>0</v>
      </c>
      <c r="U21" s="66">
        <f t="shared" ref="U21" si="65">SUM(Q21:Q21)*M21</f>
        <v>0</v>
      </c>
      <c r="V21" s="67">
        <f t="shared" ref="V21" si="66">SUM(R21:R21)*M21</f>
        <v>0.25</v>
      </c>
      <c r="W21" s="68">
        <f t="shared" si="4"/>
        <v>0.25</v>
      </c>
      <c r="X21" s="248"/>
      <c r="Y21" s="251"/>
      <c r="Z21" s="254"/>
      <c r="AA21" s="257"/>
      <c r="AB21" s="257"/>
      <c r="AC21" s="369"/>
      <c r="AD21" s="967"/>
      <c r="AE21" s="47"/>
      <c r="AF21" s="228" t="str">
        <f t="shared" ref="AF21" si="67">+IF(R22&gt;R21,"SUPERADA",IF(V22=V21,"EQUILIBRADA",IF(V22&lt;V21,"PARA MEJORAR")))</f>
        <v>EQUILIBRADA</v>
      </c>
      <c r="AG21" s="236"/>
      <c r="AH21" s="236"/>
      <c r="AI21" s="236"/>
      <c r="AJ21" s="490"/>
      <c r="AK21" s="69"/>
      <c r="AP21" s="71"/>
      <c r="AQ21" s="238"/>
    </row>
    <row r="22" spans="1:43" ht="30" customHeight="1" thickBot="1" x14ac:dyDescent="0.35">
      <c r="A22" s="1000"/>
      <c r="B22" s="1002"/>
      <c r="C22" s="961"/>
      <c r="D22" s="964"/>
      <c r="E22" s="417"/>
      <c r="F22" s="420"/>
      <c r="G22" s="436"/>
      <c r="H22" s="426"/>
      <c r="I22" s="478"/>
      <c r="J22" s="439"/>
      <c r="K22" s="439"/>
      <c r="L22" s="994"/>
      <c r="M22" s="407"/>
      <c r="N22" s="49" t="s">
        <v>52</v>
      </c>
      <c r="O22" s="51">
        <v>0</v>
      </c>
      <c r="P22" s="51">
        <v>0</v>
      </c>
      <c r="Q22" s="51">
        <v>0.7</v>
      </c>
      <c r="R22" s="52">
        <v>1</v>
      </c>
      <c r="S22" s="53">
        <f t="shared" ref="S22" si="68">SUM(O22:O22)*M21</f>
        <v>0</v>
      </c>
      <c r="T22" s="54">
        <f>SUM(P22:P22)*M21</f>
        <v>0</v>
      </c>
      <c r="U22" s="54">
        <f t="shared" ref="U22" si="69">SUM(Q22:Q22)*M21</f>
        <v>0.17499999999999999</v>
      </c>
      <c r="V22" s="55">
        <f t="shared" ref="V22" si="70">SUM(R22:R22)*M21</f>
        <v>0.25</v>
      </c>
      <c r="W22" s="56">
        <f t="shared" si="4"/>
        <v>0.25</v>
      </c>
      <c r="X22" s="248"/>
      <c r="Y22" s="251"/>
      <c r="Z22" s="254"/>
      <c r="AA22" s="257"/>
      <c r="AB22" s="257"/>
      <c r="AC22" s="369"/>
      <c r="AD22" s="967"/>
      <c r="AE22" s="57"/>
      <c r="AF22" s="235"/>
      <c r="AG22" s="236"/>
      <c r="AH22" s="236"/>
      <c r="AI22" s="236"/>
      <c r="AJ22" s="490"/>
      <c r="AK22" s="69"/>
      <c r="AP22" s="71"/>
      <c r="AQ22" s="238"/>
    </row>
    <row r="23" spans="1:43" ht="30" customHeight="1" x14ac:dyDescent="0.3">
      <c r="A23" s="1000"/>
      <c r="B23" s="1002"/>
      <c r="C23" s="961"/>
      <c r="D23" s="964"/>
      <c r="E23" s="417"/>
      <c r="F23" s="420"/>
      <c r="G23" s="436"/>
      <c r="H23" s="426"/>
      <c r="I23" s="478"/>
      <c r="J23" s="439"/>
      <c r="K23" s="439"/>
      <c r="L23" s="983" t="s">
        <v>69</v>
      </c>
      <c r="M23" s="409">
        <v>0.25</v>
      </c>
      <c r="N23" s="61" t="s">
        <v>46</v>
      </c>
      <c r="O23" s="63">
        <v>0</v>
      </c>
      <c r="P23" s="63">
        <v>0</v>
      </c>
      <c r="Q23" s="63">
        <v>0</v>
      </c>
      <c r="R23" s="64">
        <v>1</v>
      </c>
      <c r="S23" s="65">
        <f t="shared" ref="S23" si="71">SUM(O23:O23)*M23</f>
        <v>0</v>
      </c>
      <c r="T23" s="66">
        <f t="shared" ref="T23" si="72">SUM(P23:P23)*M23</f>
        <v>0</v>
      </c>
      <c r="U23" s="66">
        <f t="shared" ref="U23" si="73">SUM(Q23:Q23)*M23</f>
        <v>0</v>
      </c>
      <c r="V23" s="67">
        <f t="shared" ref="V23" si="74">SUM(R23:R23)*M23</f>
        <v>0.25</v>
      </c>
      <c r="W23" s="68">
        <f t="shared" si="4"/>
        <v>0.25</v>
      </c>
      <c r="X23" s="248"/>
      <c r="Y23" s="251"/>
      <c r="Z23" s="254"/>
      <c r="AA23" s="257"/>
      <c r="AB23" s="257"/>
      <c r="AC23" s="369"/>
      <c r="AD23" s="967"/>
      <c r="AE23" s="47"/>
      <c r="AF23" s="228" t="str">
        <f t="shared" ref="AF23" si="75">+IF(R24&gt;R23,"SUPERADA",IF(V24=V23,"EQUILIBRADA",IF(V24&lt;V23,"PARA MEJORAR")))</f>
        <v>EQUILIBRADA</v>
      </c>
      <c r="AG23" s="236"/>
      <c r="AH23" s="236"/>
      <c r="AI23" s="236"/>
      <c r="AJ23" s="490"/>
      <c r="AK23" s="69"/>
      <c r="AP23" s="71"/>
      <c r="AQ23" s="238"/>
    </row>
    <row r="24" spans="1:43" ht="30" customHeight="1" thickBot="1" x14ac:dyDescent="0.35">
      <c r="A24" s="1000"/>
      <c r="B24" s="1002"/>
      <c r="C24" s="961"/>
      <c r="D24" s="964"/>
      <c r="E24" s="417"/>
      <c r="F24" s="420"/>
      <c r="G24" s="437"/>
      <c r="H24" s="427"/>
      <c r="I24" s="479"/>
      <c r="J24" s="440"/>
      <c r="K24" s="440"/>
      <c r="L24" s="984"/>
      <c r="M24" s="429"/>
      <c r="N24" s="73" t="s">
        <v>52</v>
      </c>
      <c r="O24" s="75">
        <v>0</v>
      </c>
      <c r="P24" s="75">
        <v>0</v>
      </c>
      <c r="Q24" s="75">
        <v>0</v>
      </c>
      <c r="R24" s="76">
        <v>1</v>
      </c>
      <c r="S24" s="53">
        <f t="shared" ref="S24" si="76">SUM(O24:O24)*M23</f>
        <v>0</v>
      </c>
      <c r="T24" s="54">
        <f t="shared" ref="T24" si="77">SUM(P24:P24)*M23</f>
        <v>0</v>
      </c>
      <c r="U24" s="54">
        <f t="shared" ref="U24" si="78">SUM(Q24:Q24)*M23</f>
        <v>0</v>
      </c>
      <c r="V24" s="55">
        <f t="shared" ref="V24" si="79">SUM(R24:R24)*M23</f>
        <v>0.25</v>
      </c>
      <c r="W24" s="56">
        <f t="shared" si="4"/>
        <v>0.25</v>
      </c>
      <c r="X24" s="249"/>
      <c r="Y24" s="252"/>
      <c r="Z24" s="255"/>
      <c r="AA24" s="258"/>
      <c r="AB24" s="258"/>
      <c r="AC24" s="369"/>
      <c r="AD24" s="968"/>
      <c r="AE24" s="57"/>
      <c r="AF24" s="235"/>
      <c r="AG24" s="229"/>
      <c r="AH24" s="236"/>
      <c r="AI24" s="236"/>
      <c r="AJ24" s="490"/>
      <c r="AK24" s="69"/>
      <c r="AP24" s="71"/>
      <c r="AQ24" s="239"/>
    </row>
    <row r="25" spans="1:43" ht="30" customHeight="1" x14ac:dyDescent="0.3">
      <c r="A25" s="1000"/>
      <c r="B25" s="1002"/>
      <c r="C25" s="961"/>
      <c r="D25" s="964"/>
      <c r="E25" s="417"/>
      <c r="F25" s="420"/>
      <c r="G25" s="435" t="s">
        <v>70</v>
      </c>
      <c r="H25" s="425">
        <v>4</v>
      </c>
      <c r="I25" s="477" t="s">
        <v>71</v>
      </c>
      <c r="J25" s="438" t="s">
        <v>72</v>
      </c>
      <c r="K25" s="996">
        <v>0.5</v>
      </c>
      <c r="L25" s="993" t="s">
        <v>73</v>
      </c>
      <c r="M25" s="406">
        <v>0.1</v>
      </c>
      <c r="N25" s="39" t="s">
        <v>46</v>
      </c>
      <c r="O25" s="41">
        <v>1</v>
      </c>
      <c r="P25" s="41">
        <v>1</v>
      </c>
      <c r="Q25" s="41">
        <v>1</v>
      </c>
      <c r="R25" s="42">
        <v>1</v>
      </c>
      <c r="S25" s="43">
        <f t="shared" ref="S25" si="80">SUM(O25:O25)*M25</f>
        <v>0.1</v>
      </c>
      <c r="T25" s="44">
        <f t="shared" ref="T25" si="81">SUM(P25:P25)*M25</f>
        <v>0.1</v>
      </c>
      <c r="U25" s="44">
        <f t="shared" ref="U25" si="82">SUM(Q25:Q25)*M25</f>
        <v>0.1</v>
      </c>
      <c r="V25" s="45">
        <f t="shared" ref="V25" si="83">SUM(R25:R25)*M25</f>
        <v>0.1</v>
      </c>
      <c r="W25" s="46">
        <f t="shared" si="4"/>
        <v>0.1</v>
      </c>
      <c r="X25" s="247">
        <f>S26+S28+S30+S32+S34+S36</f>
        <v>6.5000000000000002E-2</v>
      </c>
      <c r="Y25" s="250">
        <f>T26+T28+T30+T32+T34+T36</f>
        <v>0.28499999999999998</v>
      </c>
      <c r="Z25" s="253">
        <f>U26+U28+U30+U32+U34+U36</f>
        <v>0.5</v>
      </c>
      <c r="AA25" s="256">
        <f>V26+V28+V30+V32+V34+V36</f>
        <v>0.5</v>
      </c>
      <c r="AB25" s="256">
        <f>W26+W28+W30+W32+W34+W36</f>
        <v>0.5</v>
      </c>
      <c r="AC25" s="369"/>
      <c r="AD25" s="966" t="s">
        <v>74</v>
      </c>
      <c r="AE25" s="47"/>
      <c r="AF25" s="228" t="str">
        <f t="shared" ref="AF25" si="84">+IF(R26&gt;R25,"SUPERADA",IF(V26=V25,"EQUILIBRADA",IF(V26&lt;V25,"PARA MEJORAR")))</f>
        <v>EQUILIBRADA</v>
      </c>
      <c r="AG25" s="236" t="str">
        <f>IF(COUNTIF(AF25:AF36,"PARA MEJORAR")&gt;=1,"PARA MEJORAR","BIEN")</f>
        <v>PARA MEJORAR</v>
      </c>
      <c r="AH25" s="236"/>
      <c r="AI25" s="236"/>
      <c r="AJ25" s="490"/>
      <c r="AK25" s="58"/>
      <c r="AL25" s="59"/>
      <c r="AM25" s="59"/>
      <c r="AN25" s="59"/>
      <c r="AO25" s="59"/>
      <c r="AP25" s="60"/>
      <c r="AQ25" s="237"/>
    </row>
    <row r="26" spans="1:43" ht="30" customHeight="1" thickBot="1" x14ac:dyDescent="0.35">
      <c r="A26" s="1000"/>
      <c r="B26" s="1002"/>
      <c r="C26" s="961"/>
      <c r="D26" s="964"/>
      <c r="E26" s="417"/>
      <c r="F26" s="420"/>
      <c r="G26" s="436"/>
      <c r="H26" s="426"/>
      <c r="I26" s="478"/>
      <c r="J26" s="439"/>
      <c r="K26" s="997"/>
      <c r="L26" s="994"/>
      <c r="M26" s="407"/>
      <c r="N26" s="49" t="s">
        <v>52</v>
      </c>
      <c r="O26" s="51">
        <v>0.5</v>
      </c>
      <c r="P26" s="51">
        <v>1</v>
      </c>
      <c r="Q26" s="51">
        <v>1</v>
      </c>
      <c r="R26" s="52">
        <v>1</v>
      </c>
      <c r="S26" s="53">
        <f t="shared" ref="S26" si="85">SUM(O26:O26)*M25</f>
        <v>0.05</v>
      </c>
      <c r="T26" s="54">
        <f t="shared" ref="T26" si="86">SUM(P26:P26)*M25</f>
        <v>0.1</v>
      </c>
      <c r="U26" s="54">
        <f t="shared" ref="U26" si="87">SUM(Q26:Q26)*M25</f>
        <v>0.1</v>
      </c>
      <c r="V26" s="55">
        <f t="shared" ref="V26" si="88">SUM(R26:R26)*M25</f>
        <v>0.1</v>
      </c>
      <c r="W26" s="56">
        <f t="shared" si="4"/>
        <v>0.1</v>
      </c>
      <c r="X26" s="248"/>
      <c r="Y26" s="251"/>
      <c r="Z26" s="254"/>
      <c r="AA26" s="257"/>
      <c r="AB26" s="257"/>
      <c r="AC26" s="369"/>
      <c r="AD26" s="967"/>
      <c r="AE26" s="57"/>
      <c r="AF26" s="235"/>
      <c r="AG26" s="236"/>
      <c r="AH26" s="236"/>
      <c r="AI26" s="236"/>
      <c r="AJ26" s="490"/>
      <c r="AK26" s="69"/>
      <c r="AP26" s="71"/>
      <c r="AQ26" s="238"/>
    </row>
    <row r="27" spans="1:43" ht="30" customHeight="1" x14ac:dyDescent="0.3">
      <c r="A27" s="1000"/>
      <c r="B27" s="1002"/>
      <c r="C27" s="961"/>
      <c r="D27" s="964"/>
      <c r="E27" s="417"/>
      <c r="F27" s="420"/>
      <c r="G27" s="436"/>
      <c r="H27" s="426"/>
      <c r="I27" s="478"/>
      <c r="J27" s="439"/>
      <c r="K27" s="997"/>
      <c r="L27" s="983" t="s">
        <v>75</v>
      </c>
      <c r="M27" s="409">
        <v>0.15</v>
      </c>
      <c r="N27" s="61" t="s">
        <v>46</v>
      </c>
      <c r="O27" s="63">
        <v>0</v>
      </c>
      <c r="P27" s="63">
        <v>1</v>
      </c>
      <c r="Q27" s="63">
        <v>1</v>
      </c>
      <c r="R27" s="64">
        <v>1</v>
      </c>
      <c r="S27" s="65">
        <f t="shared" ref="S27" si="89">SUM(O27:O27)*M27</f>
        <v>0</v>
      </c>
      <c r="T27" s="66">
        <f t="shared" ref="T27" si="90">SUM(P27:P27)*M27</f>
        <v>0.15</v>
      </c>
      <c r="U27" s="66">
        <f t="shared" ref="U27" si="91">SUM(Q27:Q27)*M27</f>
        <v>0.15</v>
      </c>
      <c r="V27" s="67">
        <f t="shared" ref="V27" si="92">SUM(R27:R27)*M27</f>
        <v>0.15</v>
      </c>
      <c r="W27" s="68">
        <f t="shared" si="4"/>
        <v>0.15</v>
      </c>
      <c r="X27" s="248"/>
      <c r="Y27" s="251"/>
      <c r="Z27" s="254"/>
      <c r="AA27" s="257"/>
      <c r="AB27" s="257"/>
      <c r="AC27" s="369"/>
      <c r="AD27" s="967"/>
      <c r="AE27" s="47"/>
      <c r="AF27" s="228" t="str">
        <f t="shared" ref="AF27" si="93">+IF(R28&gt;R27,"SUPERADA",IF(V28=V27,"EQUILIBRADA",IF(V28&lt;V27,"PARA MEJORAR")))</f>
        <v>EQUILIBRADA</v>
      </c>
      <c r="AG27" s="236"/>
      <c r="AH27" s="236"/>
      <c r="AI27" s="236"/>
      <c r="AJ27" s="490"/>
      <c r="AK27" s="69"/>
      <c r="AP27" s="71"/>
      <c r="AQ27" s="238"/>
    </row>
    <row r="28" spans="1:43" ht="30" customHeight="1" thickBot="1" x14ac:dyDescent="0.35">
      <c r="A28" s="1000"/>
      <c r="B28" s="1002"/>
      <c r="C28" s="961"/>
      <c r="D28" s="964"/>
      <c r="E28" s="417"/>
      <c r="F28" s="420"/>
      <c r="G28" s="436"/>
      <c r="H28" s="426"/>
      <c r="I28" s="478"/>
      <c r="J28" s="439"/>
      <c r="K28" s="997"/>
      <c r="L28" s="994"/>
      <c r="M28" s="407"/>
      <c r="N28" s="49" t="s">
        <v>52</v>
      </c>
      <c r="O28" s="51">
        <v>0</v>
      </c>
      <c r="P28" s="51">
        <v>1</v>
      </c>
      <c r="Q28" s="51">
        <v>1</v>
      </c>
      <c r="R28" s="52">
        <v>1</v>
      </c>
      <c r="S28" s="53">
        <f t="shared" ref="S28" si="94">SUM(O28:O28)*M27</f>
        <v>0</v>
      </c>
      <c r="T28" s="54">
        <f t="shared" ref="T28" si="95">SUM(P28:P28)*M27</f>
        <v>0.15</v>
      </c>
      <c r="U28" s="54">
        <f t="shared" ref="U28" si="96">SUM(Q28:Q28)*M27</f>
        <v>0.15</v>
      </c>
      <c r="V28" s="55">
        <f t="shared" ref="V28" si="97">SUM(R28:R28)*M27</f>
        <v>0.15</v>
      </c>
      <c r="W28" s="56">
        <f t="shared" si="4"/>
        <v>0.15</v>
      </c>
      <c r="X28" s="248"/>
      <c r="Y28" s="251"/>
      <c r="Z28" s="254"/>
      <c r="AA28" s="257"/>
      <c r="AB28" s="257"/>
      <c r="AC28" s="369"/>
      <c r="AD28" s="967"/>
      <c r="AE28" s="57"/>
      <c r="AF28" s="235"/>
      <c r="AG28" s="236"/>
      <c r="AH28" s="236"/>
      <c r="AI28" s="236"/>
      <c r="AJ28" s="490"/>
      <c r="AK28" s="69"/>
      <c r="AP28" s="71"/>
      <c r="AQ28" s="238"/>
    </row>
    <row r="29" spans="1:43" ht="30" customHeight="1" x14ac:dyDescent="0.3">
      <c r="A29" s="1000"/>
      <c r="B29" s="1002"/>
      <c r="C29" s="961"/>
      <c r="D29" s="964"/>
      <c r="E29" s="417"/>
      <c r="F29" s="420"/>
      <c r="G29" s="436"/>
      <c r="H29" s="426"/>
      <c r="I29" s="478"/>
      <c r="J29" s="439"/>
      <c r="K29" s="997"/>
      <c r="L29" s="983" t="s">
        <v>76</v>
      </c>
      <c r="M29" s="409">
        <v>0.05</v>
      </c>
      <c r="N29" s="61" t="s">
        <v>46</v>
      </c>
      <c r="O29" s="63">
        <v>0</v>
      </c>
      <c r="P29" s="63">
        <v>1</v>
      </c>
      <c r="Q29" s="63">
        <v>1</v>
      </c>
      <c r="R29" s="64">
        <v>1</v>
      </c>
      <c r="S29" s="65">
        <f t="shared" ref="S29" si="98">SUM(O29:O29)*M29</f>
        <v>0</v>
      </c>
      <c r="T29" s="66">
        <f t="shared" ref="T29" si="99">SUM(P29:P29)*M29</f>
        <v>0.05</v>
      </c>
      <c r="U29" s="66">
        <f t="shared" ref="U29" si="100">SUM(Q29:Q29)*M29</f>
        <v>0.05</v>
      </c>
      <c r="V29" s="67">
        <f t="shared" ref="V29" si="101">SUM(R29:R29)*M29</f>
        <v>0.05</v>
      </c>
      <c r="W29" s="68">
        <f t="shared" si="4"/>
        <v>0.05</v>
      </c>
      <c r="X29" s="248"/>
      <c r="Y29" s="251"/>
      <c r="Z29" s="254"/>
      <c r="AA29" s="257"/>
      <c r="AB29" s="257"/>
      <c r="AC29" s="369"/>
      <c r="AD29" s="967"/>
      <c r="AE29" s="47"/>
      <c r="AF29" s="228" t="str">
        <f t="shared" ref="AF29" si="102">+IF(R30&gt;R29,"SUPERADA",IF(V30=V29,"EQUILIBRADA",IF(V30&lt;V29,"PARA MEJORAR")))</f>
        <v>EQUILIBRADA</v>
      </c>
      <c r="AG29" s="236"/>
      <c r="AH29" s="236"/>
      <c r="AI29" s="236"/>
      <c r="AJ29" s="490"/>
      <c r="AK29" s="69"/>
      <c r="AP29" s="71"/>
      <c r="AQ29" s="238"/>
    </row>
    <row r="30" spans="1:43" ht="30" customHeight="1" thickBot="1" x14ac:dyDescent="0.35">
      <c r="A30" s="1000"/>
      <c r="B30" s="1002"/>
      <c r="C30" s="961"/>
      <c r="D30" s="964"/>
      <c r="E30" s="417"/>
      <c r="F30" s="420"/>
      <c r="G30" s="436"/>
      <c r="H30" s="426"/>
      <c r="I30" s="478"/>
      <c r="J30" s="439"/>
      <c r="K30" s="997"/>
      <c r="L30" s="994"/>
      <c r="M30" s="407"/>
      <c r="N30" s="49" t="s">
        <v>52</v>
      </c>
      <c r="O30" s="51">
        <v>0.3</v>
      </c>
      <c r="P30" s="51">
        <v>0.7</v>
      </c>
      <c r="Q30" s="51">
        <v>1</v>
      </c>
      <c r="R30" s="52">
        <v>1</v>
      </c>
      <c r="S30" s="53">
        <f t="shared" ref="S30" si="103">SUM(O30:O30)*M29</f>
        <v>1.4999999999999999E-2</v>
      </c>
      <c r="T30" s="54">
        <f t="shared" ref="T30" si="104">SUM(P30:P30)*M29</f>
        <v>3.4999999999999996E-2</v>
      </c>
      <c r="U30" s="54">
        <f t="shared" ref="U30" si="105">SUM(Q30:Q30)*M29</f>
        <v>0.05</v>
      </c>
      <c r="V30" s="55">
        <f t="shared" ref="V30" si="106">SUM(R30:R30)*M29</f>
        <v>0.05</v>
      </c>
      <c r="W30" s="56">
        <f t="shared" si="4"/>
        <v>0.05</v>
      </c>
      <c r="X30" s="248"/>
      <c r="Y30" s="251"/>
      <c r="Z30" s="254"/>
      <c r="AA30" s="257"/>
      <c r="AB30" s="257"/>
      <c r="AC30" s="369"/>
      <c r="AD30" s="967"/>
      <c r="AE30" s="57"/>
      <c r="AF30" s="235"/>
      <c r="AG30" s="236"/>
      <c r="AH30" s="236"/>
      <c r="AI30" s="236"/>
      <c r="AJ30" s="490"/>
      <c r="AK30" s="69"/>
      <c r="AP30" s="71"/>
      <c r="AQ30" s="238"/>
    </row>
    <row r="31" spans="1:43" ht="30" customHeight="1" x14ac:dyDescent="0.3">
      <c r="A31" s="1000"/>
      <c r="B31" s="1002"/>
      <c r="C31" s="961"/>
      <c r="D31" s="964"/>
      <c r="E31" s="417"/>
      <c r="F31" s="420"/>
      <c r="G31" s="436"/>
      <c r="H31" s="426"/>
      <c r="I31" s="478"/>
      <c r="J31" s="439"/>
      <c r="K31" s="997"/>
      <c r="L31" s="983" t="s">
        <v>77</v>
      </c>
      <c r="M31" s="409">
        <v>0.2</v>
      </c>
      <c r="N31" s="61" t="s">
        <v>46</v>
      </c>
      <c r="O31" s="63">
        <v>0</v>
      </c>
      <c r="P31" s="63">
        <v>0</v>
      </c>
      <c r="Q31" s="63">
        <v>1</v>
      </c>
      <c r="R31" s="64">
        <v>1</v>
      </c>
      <c r="S31" s="65">
        <f t="shared" ref="S31" si="107">SUM(O31:O31)*M31</f>
        <v>0</v>
      </c>
      <c r="T31" s="66">
        <f t="shared" ref="T31" si="108">SUM(P31:P31)*M31</f>
        <v>0</v>
      </c>
      <c r="U31" s="66">
        <f t="shared" ref="U31" si="109">SUM(Q31:Q31)*M31</f>
        <v>0.2</v>
      </c>
      <c r="V31" s="67">
        <f t="shared" ref="V31" si="110">SUM(R31:R31)*M31</f>
        <v>0.2</v>
      </c>
      <c r="W31" s="68">
        <f t="shared" si="4"/>
        <v>0.2</v>
      </c>
      <c r="X31" s="248"/>
      <c r="Y31" s="251"/>
      <c r="Z31" s="254"/>
      <c r="AA31" s="257"/>
      <c r="AB31" s="257"/>
      <c r="AC31" s="369"/>
      <c r="AD31" s="967"/>
      <c r="AE31" s="47"/>
      <c r="AF31" s="228" t="str">
        <f t="shared" ref="AF31" si="111">+IF(R32&gt;R31,"SUPERADA",IF(V32=V31,"EQUILIBRADA",IF(V32&lt;V31,"PARA MEJORAR")))</f>
        <v>EQUILIBRADA</v>
      </c>
      <c r="AG31" s="236"/>
      <c r="AH31" s="236"/>
      <c r="AI31" s="236"/>
      <c r="AJ31" s="490"/>
      <c r="AK31" s="69"/>
      <c r="AP31" s="71"/>
      <c r="AQ31" s="238"/>
    </row>
    <row r="32" spans="1:43" ht="30" customHeight="1" thickBot="1" x14ac:dyDescent="0.35">
      <c r="A32" s="1000"/>
      <c r="B32" s="1002"/>
      <c r="C32" s="961"/>
      <c r="D32" s="964"/>
      <c r="E32" s="417"/>
      <c r="F32" s="420"/>
      <c r="G32" s="436"/>
      <c r="H32" s="426"/>
      <c r="I32" s="478"/>
      <c r="J32" s="439"/>
      <c r="K32" s="997"/>
      <c r="L32" s="994"/>
      <c r="M32" s="407"/>
      <c r="N32" s="49" t="s">
        <v>52</v>
      </c>
      <c r="O32" s="51">
        <v>0</v>
      </c>
      <c r="P32" s="51">
        <v>0</v>
      </c>
      <c r="Q32" s="51">
        <v>1</v>
      </c>
      <c r="R32" s="52">
        <v>1</v>
      </c>
      <c r="S32" s="53">
        <f t="shared" ref="S32" si="112">SUM(O32:O32)*M31</f>
        <v>0</v>
      </c>
      <c r="T32" s="54">
        <f t="shared" ref="T32" si="113">SUM(P32:P32)*M31</f>
        <v>0</v>
      </c>
      <c r="U32" s="54">
        <f t="shared" ref="U32" si="114">SUM(Q32:Q32)*M31</f>
        <v>0.2</v>
      </c>
      <c r="V32" s="55">
        <f t="shared" ref="V32" si="115">SUM(R32:R32)*M31</f>
        <v>0.2</v>
      </c>
      <c r="W32" s="56">
        <f t="shared" si="4"/>
        <v>0.2</v>
      </c>
      <c r="X32" s="248"/>
      <c r="Y32" s="251"/>
      <c r="Z32" s="254"/>
      <c r="AA32" s="257"/>
      <c r="AB32" s="257"/>
      <c r="AC32" s="369"/>
      <c r="AD32" s="967"/>
      <c r="AE32" s="57"/>
      <c r="AF32" s="235"/>
      <c r="AG32" s="236"/>
      <c r="AH32" s="236"/>
      <c r="AI32" s="236"/>
      <c r="AJ32" s="490"/>
      <c r="AK32" s="69"/>
      <c r="AP32" s="71"/>
      <c r="AQ32" s="238"/>
    </row>
    <row r="33" spans="1:43" ht="30" customHeight="1" x14ac:dyDescent="0.3">
      <c r="A33" s="1000"/>
      <c r="B33" s="1002"/>
      <c r="C33" s="961"/>
      <c r="D33" s="964"/>
      <c r="E33" s="417"/>
      <c r="F33" s="420"/>
      <c r="G33" s="436"/>
      <c r="H33" s="426"/>
      <c r="I33" s="478"/>
      <c r="J33" s="439"/>
      <c r="K33" s="997"/>
      <c r="L33" s="983" t="s">
        <v>78</v>
      </c>
      <c r="M33" s="409">
        <v>0.2</v>
      </c>
      <c r="N33" s="61" t="s">
        <v>46</v>
      </c>
      <c r="O33" s="63">
        <v>0</v>
      </c>
      <c r="P33" s="63">
        <v>0</v>
      </c>
      <c r="Q33" s="63">
        <v>0</v>
      </c>
      <c r="R33" s="64">
        <v>1</v>
      </c>
      <c r="S33" s="65">
        <f t="shared" ref="S33" si="116">SUM(O33:O33)*M33</f>
        <v>0</v>
      </c>
      <c r="T33" s="66">
        <f t="shared" ref="T33" si="117">SUM(P33:P33)*M33</f>
        <v>0</v>
      </c>
      <c r="U33" s="66">
        <f t="shared" ref="U33" si="118">SUM(Q33:Q33)*M33</f>
        <v>0</v>
      </c>
      <c r="V33" s="67">
        <f t="shared" ref="V33" si="119">SUM(R33:R33)*M33</f>
        <v>0.2</v>
      </c>
      <c r="W33" s="68">
        <f t="shared" si="4"/>
        <v>0.2</v>
      </c>
      <c r="X33" s="248"/>
      <c r="Y33" s="251"/>
      <c r="Z33" s="254"/>
      <c r="AA33" s="257"/>
      <c r="AB33" s="257"/>
      <c r="AC33" s="369"/>
      <c r="AD33" s="967"/>
      <c r="AE33" s="47"/>
      <c r="AF33" s="228" t="str">
        <f t="shared" ref="AF33" si="120">+IF(R34&gt;R33,"SUPERADA",IF(V34=V33,"EQUILIBRADA",IF(V34&lt;V33,"PARA MEJORAR")))</f>
        <v>PARA MEJORAR</v>
      </c>
      <c r="AG33" s="236"/>
      <c r="AH33" s="236"/>
      <c r="AI33" s="236"/>
      <c r="AJ33" s="490"/>
      <c r="AK33" s="69"/>
      <c r="AP33" s="71"/>
      <c r="AQ33" s="238"/>
    </row>
    <row r="34" spans="1:43" ht="30" customHeight="1" thickBot="1" x14ac:dyDescent="0.35">
      <c r="A34" s="1000"/>
      <c r="B34" s="1002"/>
      <c r="C34" s="961"/>
      <c r="D34" s="964"/>
      <c r="E34" s="417"/>
      <c r="F34" s="420"/>
      <c r="G34" s="436"/>
      <c r="H34" s="426"/>
      <c r="I34" s="478"/>
      <c r="J34" s="439"/>
      <c r="K34" s="997"/>
      <c r="L34" s="994"/>
      <c r="M34" s="407"/>
      <c r="N34" s="49" t="s">
        <v>52</v>
      </c>
      <c r="O34" s="51">
        <v>0</v>
      </c>
      <c r="P34" s="51">
        <v>0</v>
      </c>
      <c r="Q34" s="51">
        <v>0</v>
      </c>
      <c r="R34" s="52">
        <v>0</v>
      </c>
      <c r="S34" s="53">
        <f t="shared" ref="S34" si="121">SUM(O34:O34)*M33</f>
        <v>0</v>
      </c>
      <c r="T34" s="54">
        <f t="shared" ref="T34" si="122">SUM(P34:P34)*M33</f>
        <v>0</v>
      </c>
      <c r="U34" s="54">
        <f t="shared" ref="U34" si="123">SUM(Q34:Q34)*M33</f>
        <v>0</v>
      </c>
      <c r="V34" s="55">
        <f t="shared" ref="V34" si="124">SUM(R34:R34)*M33</f>
        <v>0</v>
      </c>
      <c r="W34" s="56">
        <f t="shared" si="4"/>
        <v>0</v>
      </c>
      <c r="X34" s="248"/>
      <c r="Y34" s="251"/>
      <c r="Z34" s="254"/>
      <c r="AA34" s="257"/>
      <c r="AB34" s="257"/>
      <c r="AC34" s="369"/>
      <c r="AD34" s="967"/>
      <c r="AE34" s="57"/>
      <c r="AF34" s="235"/>
      <c r="AG34" s="236"/>
      <c r="AH34" s="236"/>
      <c r="AI34" s="236"/>
      <c r="AJ34" s="490"/>
      <c r="AK34" s="69"/>
      <c r="AP34" s="71"/>
      <c r="AQ34" s="238"/>
    </row>
    <row r="35" spans="1:43" ht="30" customHeight="1" x14ac:dyDescent="0.3">
      <c r="A35" s="1000"/>
      <c r="B35" s="1002"/>
      <c r="C35" s="961"/>
      <c r="D35" s="964"/>
      <c r="E35" s="417"/>
      <c r="F35" s="420"/>
      <c r="G35" s="436"/>
      <c r="H35" s="426"/>
      <c r="I35" s="478"/>
      <c r="J35" s="439"/>
      <c r="K35" s="997"/>
      <c r="L35" s="983" t="s">
        <v>79</v>
      </c>
      <c r="M35" s="409">
        <v>0.3</v>
      </c>
      <c r="N35" s="61" t="s">
        <v>46</v>
      </c>
      <c r="O35" s="63">
        <v>0</v>
      </c>
      <c r="P35" s="63">
        <v>0</v>
      </c>
      <c r="Q35" s="63">
        <v>0</v>
      </c>
      <c r="R35" s="64">
        <v>1</v>
      </c>
      <c r="S35" s="65">
        <f t="shared" ref="S35" si="125">SUM(O35:O35)*M35</f>
        <v>0</v>
      </c>
      <c r="T35" s="66">
        <f t="shared" ref="T35" si="126">SUM(P35:P35)*M35</f>
        <v>0</v>
      </c>
      <c r="U35" s="66">
        <f t="shared" ref="U35" si="127">SUM(Q35:Q35)*M35</f>
        <v>0</v>
      </c>
      <c r="V35" s="67">
        <f t="shared" ref="V35" si="128">SUM(R35:R35)*M35</f>
        <v>0.3</v>
      </c>
      <c r="W35" s="68">
        <f t="shared" si="4"/>
        <v>0.3</v>
      </c>
      <c r="X35" s="248"/>
      <c r="Y35" s="251"/>
      <c r="Z35" s="254"/>
      <c r="AA35" s="257"/>
      <c r="AB35" s="257"/>
      <c r="AC35" s="369"/>
      <c r="AD35" s="967"/>
      <c r="AE35" s="47"/>
      <c r="AF35" s="228" t="str">
        <f t="shared" ref="AF35" si="129">+IF(R36&gt;R35,"SUPERADA",IF(V36=V35,"EQUILIBRADA",IF(V36&lt;V35,"PARA MEJORAR")))</f>
        <v>PARA MEJORAR</v>
      </c>
      <c r="AG35" s="236"/>
      <c r="AH35" s="236"/>
      <c r="AI35" s="236"/>
      <c r="AJ35" s="490"/>
      <c r="AK35" s="69"/>
      <c r="AP35" s="71"/>
      <c r="AQ35" s="238"/>
    </row>
    <row r="36" spans="1:43" ht="30" customHeight="1" thickBot="1" x14ac:dyDescent="0.35">
      <c r="A36" s="1000"/>
      <c r="B36" s="1002"/>
      <c r="C36" s="961"/>
      <c r="D36" s="964"/>
      <c r="E36" s="417"/>
      <c r="F36" s="420"/>
      <c r="G36" s="437"/>
      <c r="H36" s="427"/>
      <c r="I36" s="479"/>
      <c r="J36" s="440"/>
      <c r="K36" s="998"/>
      <c r="L36" s="984"/>
      <c r="M36" s="429"/>
      <c r="N36" s="73" t="s">
        <v>52</v>
      </c>
      <c r="O36" s="75">
        <v>0</v>
      </c>
      <c r="P36" s="75">
        <v>0</v>
      </c>
      <c r="Q36" s="75">
        <v>0</v>
      </c>
      <c r="R36" s="76">
        <v>0</v>
      </c>
      <c r="S36" s="85">
        <f t="shared" ref="S36" si="130">SUM(O36:O36)*M35</f>
        <v>0</v>
      </c>
      <c r="T36" s="86">
        <f t="shared" ref="T36" si="131">SUM(P36:P36)*M35</f>
        <v>0</v>
      </c>
      <c r="U36" s="86">
        <f t="shared" ref="U36" si="132">SUM(Q36:Q36)*M35</f>
        <v>0</v>
      </c>
      <c r="V36" s="87">
        <f t="shared" ref="V36" si="133">SUM(R36:R36)*M35</f>
        <v>0</v>
      </c>
      <c r="W36" s="88">
        <f t="shared" si="4"/>
        <v>0</v>
      </c>
      <c r="X36" s="249"/>
      <c r="Y36" s="252"/>
      <c r="Z36" s="255"/>
      <c r="AA36" s="258"/>
      <c r="AB36" s="258"/>
      <c r="AC36" s="369"/>
      <c r="AD36" s="968"/>
      <c r="AE36" s="57"/>
      <c r="AF36" s="235"/>
      <c r="AG36" s="229"/>
      <c r="AH36" s="236"/>
      <c r="AI36" s="236"/>
      <c r="AJ36" s="490"/>
      <c r="AK36" s="69"/>
      <c r="AP36" s="71"/>
      <c r="AQ36" s="239"/>
    </row>
    <row r="37" spans="1:43" ht="30" customHeight="1" x14ac:dyDescent="0.3">
      <c r="A37" s="1000"/>
      <c r="B37" s="1002"/>
      <c r="C37" s="961"/>
      <c r="D37" s="964"/>
      <c r="E37" s="417"/>
      <c r="F37" s="420"/>
      <c r="G37" s="435" t="s">
        <v>80</v>
      </c>
      <c r="H37" s="425">
        <v>5</v>
      </c>
      <c r="I37" s="438" t="s">
        <v>81</v>
      </c>
      <c r="J37" s="438" t="s">
        <v>82</v>
      </c>
      <c r="K37" s="438">
        <v>1</v>
      </c>
      <c r="L37" s="451" t="s">
        <v>83</v>
      </c>
      <c r="M37" s="406">
        <v>0.25</v>
      </c>
      <c r="N37" s="39" t="s">
        <v>46</v>
      </c>
      <c r="O37" s="42">
        <v>1</v>
      </c>
      <c r="P37" s="41">
        <v>1</v>
      </c>
      <c r="Q37" s="41">
        <v>1</v>
      </c>
      <c r="R37" s="42">
        <v>1</v>
      </c>
      <c r="S37" s="65">
        <f t="shared" ref="S37" si="134">SUM(O37:O37)*M37</f>
        <v>0.25</v>
      </c>
      <c r="T37" s="66">
        <f t="shared" ref="T37" si="135">SUM(P37:P37)*M37</f>
        <v>0.25</v>
      </c>
      <c r="U37" s="66">
        <f t="shared" ref="U37" si="136">SUM(Q37:Q37)*M37</f>
        <v>0.25</v>
      </c>
      <c r="V37" s="67">
        <f t="shared" ref="V37" si="137">SUM(R37:R37)*M37</f>
        <v>0.25</v>
      </c>
      <c r="W37" s="68">
        <f t="shared" si="4"/>
        <v>0.25</v>
      </c>
      <c r="X37" s="247">
        <f>+S38+S40+S42+S44</f>
        <v>1</v>
      </c>
      <c r="Y37" s="250">
        <f>+T38+T40+T42+T44</f>
        <v>1</v>
      </c>
      <c r="Z37" s="253">
        <f>+U38+U40+U42+U44</f>
        <v>1</v>
      </c>
      <c r="AA37" s="256">
        <f>+V38+V40+V42+V44</f>
        <v>1</v>
      </c>
      <c r="AB37" s="256">
        <f>+W38+W40+W42+W44</f>
        <v>1</v>
      </c>
      <c r="AC37" s="369"/>
      <c r="AD37" s="966" t="s">
        <v>84</v>
      </c>
      <c r="AE37" s="47"/>
      <c r="AF37" s="228" t="str">
        <f t="shared" ref="AF37" si="138">+IF(R38&gt;R37,"SUPERADA",IF(V38=V37,"EQUILIBRADA",IF(V38&lt;V37,"PARA MEJORAR")))</f>
        <v>EQUILIBRADA</v>
      </c>
      <c r="AG37" s="228" t="str">
        <f>IF(COUNTIF(AF37:AF44,"PARA MEJORAR")&gt;=1,"PARA MEJORAR","BIEN")</f>
        <v>BIEN</v>
      </c>
      <c r="AH37" s="236"/>
      <c r="AI37" s="236"/>
      <c r="AJ37" s="490"/>
      <c r="AK37" s="58"/>
      <c r="AL37" s="59"/>
      <c r="AM37" s="59"/>
      <c r="AN37" s="59"/>
      <c r="AO37" s="59"/>
      <c r="AP37" s="60"/>
      <c r="AQ37" s="237"/>
    </row>
    <row r="38" spans="1:43" ht="30" customHeight="1" thickBot="1" x14ac:dyDescent="0.35">
      <c r="A38" s="1000"/>
      <c r="B38" s="1002"/>
      <c r="C38" s="961"/>
      <c r="D38" s="964"/>
      <c r="E38" s="417"/>
      <c r="F38" s="420"/>
      <c r="G38" s="436"/>
      <c r="H38" s="426"/>
      <c r="I38" s="439"/>
      <c r="J38" s="439"/>
      <c r="K38" s="439"/>
      <c r="L38" s="452"/>
      <c r="M38" s="407"/>
      <c r="N38" s="49" t="s">
        <v>52</v>
      </c>
      <c r="O38" s="52">
        <v>1</v>
      </c>
      <c r="P38" s="51">
        <v>1</v>
      </c>
      <c r="Q38" s="51">
        <v>1</v>
      </c>
      <c r="R38" s="52">
        <v>1</v>
      </c>
      <c r="S38" s="53">
        <f t="shared" ref="S38" si="139">SUM(O38:O38)*M37</f>
        <v>0.25</v>
      </c>
      <c r="T38" s="54">
        <f t="shared" ref="T38" si="140">SUM(P38:P38)*M37</f>
        <v>0.25</v>
      </c>
      <c r="U38" s="54">
        <f t="shared" ref="U38" si="141">SUM(Q38:Q38)*M37</f>
        <v>0.25</v>
      </c>
      <c r="V38" s="55">
        <f t="shared" ref="V38" si="142">SUM(R38:R38)*M37</f>
        <v>0.25</v>
      </c>
      <c r="W38" s="56">
        <f t="shared" si="4"/>
        <v>0.25</v>
      </c>
      <c r="X38" s="248"/>
      <c r="Y38" s="251"/>
      <c r="Z38" s="254"/>
      <c r="AA38" s="257"/>
      <c r="AB38" s="257"/>
      <c r="AC38" s="369"/>
      <c r="AD38" s="967"/>
      <c r="AE38" s="57"/>
      <c r="AF38" s="235"/>
      <c r="AG38" s="236"/>
      <c r="AH38" s="236"/>
      <c r="AI38" s="236"/>
      <c r="AJ38" s="490"/>
      <c r="AK38" s="69"/>
      <c r="AP38" s="71"/>
      <c r="AQ38" s="238"/>
    </row>
    <row r="39" spans="1:43" ht="30" customHeight="1" x14ac:dyDescent="0.3">
      <c r="A39" s="1000"/>
      <c r="B39" s="1002"/>
      <c r="C39" s="961"/>
      <c r="D39" s="964"/>
      <c r="E39" s="417"/>
      <c r="F39" s="420"/>
      <c r="G39" s="436"/>
      <c r="H39" s="426"/>
      <c r="I39" s="439"/>
      <c r="J39" s="439"/>
      <c r="K39" s="439"/>
      <c r="L39" s="456" t="s">
        <v>85</v>
      </c>
      <c r="M39" s="409">
        <v>0.25</v>
      </c>
      <c r="N39" s="72" t="s">
        <v>46</v>
      </c>
      <c r="O39" s="89">
        <v>1</v>
      </c>
      <c r="P39" s="90">
        <v>1</v>
      </c>
      <c r="Q39" s="90">
        <v>1</v>
      </c>
      <c r="R39" s="89">
        <v>1</v>
      </c>
      <c r="S39" s="65">
        <f t="shared" ref="S39" si="143">SUM(O39:O39)*M39</f>
        <v>0.25</v>
      </c>
      <c r="T39" s="66">
        <f t="shared" ref="T39" si="144">SUM(P39:P39)*M39</f>
        <v>0.25</v>
      </c>
      <c r="U39" s="66">
        <f t="shared" ref="U39" si="145">SUM(Q39:Q39)*M39</f>
        <v>0.25</v>
      </c>
      <c r="V39" s="67">
        <f t="shared" ref="V39" si="146">SUM(R39:R39)*M39</f>
        <v>0.25</v>
      </c>
      <c r="W39" s="68">
        <f t="shared" si="4"/>
        <v>0.25</v>
      </c>
      <c r="X39" s="248"/>
      <c r="Y39" s="251"/>
      <c r="Z39" s="254"/>
      <c r="AA39" s="257"/>
      <c r="AB39" s="257"/>
      <c r="AC39" s="369"/>
      <c r="AD39" s="967"/>
      <c r="AE39" s="47"/>
      <c r="AF39" s="228" t="str">
        <f t="shared" ref="AF39" si="147">+IF(R40&gt;R39,"SUPERADA",IF(V40=V39,"EQUILIBRADA",IF(V40&lt;V39,"PARA MEJORAR")))</f>
        <v>EQUILIBRADA</v>
      </c>
      <c r="AG39" s="236"/>
      <c r="AH39" s="236"/>
      <c r="AI39" s="236"/>
      <c r="AJ39" s="490"/>
      <c r="AK39" s="69"/>
      <c r="AP39" s="71"/>
      <c r="AQ39" s="238"/>
    </row>
    <row r="40" spans="1:43" ht="30" customHeight="1" thickBot="1" x14ac:dyDescent="0.35">
      <c r="A40" s="1000"/>
      <c r="B40" s="1002"/>
      <c r="C40" s="961"/>
      <c r="D40" s="964"/>
      <c r="E40" s="417"/>
      <c r="F40" s="420"/>
      <c r="G40" s="436"/>
      <c r="H40" s="426"/>
      <c r="I40" s="439"/>
      <c r="J40" s="439"/>
      <c r="K40" s="439"/>
      <c r="L40" s="452" t="s">
        <v>86</v>
      </c>
      <c r="M40" s="407"/>
      <c r="N40" s="49" t="s">
        <v>52</v>
      </c>
      <c r="O40" s="52">
        <v>1</v>
      </c>
      <c r="P40" s="51">
        <v>1</v>
      </c>
      <c r="Q40" s="51">
        <v>1</v>
      </c>
      <c r="R40" s="52">
        <v>1</v>
      </c>
      <c r="S40" s="53">
        <f t="shared" ref="S40" si="148">SUM(O40:O40)*M39</f>
        <v>0.25</v>
      </c>
      <c r="T40" s="54">
        <f t="shared" ref="T40" si="149">SUM(P40:P40)*M39</f>
        <v>0.25</v>
      </c>
      <c r="U40" s="54">
        <f t="shared" ref="U40" si="150">SUM(Q40:Q40)*M39</f>
        <v>0.25</v>
      </c>
      <c r="V40" s="55">
        <f t="shared" ref="V40" si="151">SUM(R40:R40)*M39</f>
        <v>0.25</v>
      </c>
      <c r="W40" s="56">
        <f t="shared" si="4"/>
        <v>0.25</v>
      </c>
      <c r="X40" s="248"/>
      <c r="Y40" s="251"/>
      <c r="Z40" s="254"/>
      <c r="AA40" s="257"/>
      <c r="AB40" s="257"/>
      <c r="AC40" s="369"/>
      <c r="AD40" s="967"/>
      <c r="AE40" s="57"/>
      <c r="AF40" s="235"/>
      <c r="AG40" s="236"/>
      <c r="AH40" s="236"/>
      <c r="AI40" s="236"/>
      <c r="AJ40" s="490"/>
      <c r="AK40" s="69"/>
      <c r="AP40" s="71"/>
      <c r="AQ40" s="238"/>
    </row>
    <row r="41" spans="1:43" ht="30" customHeight="1" x14ac:dyDescent="0.3">
      <c r="A41" s="1000"/>
      <c r="B41" s="1002"/>
      <c r="C41" s="961"/>
      <c r="D41" s="964"/>
      <c r="E41" s="417"/>
      <c r="F41" s="420"/>
      <c r="G41" s="436"/>
      <c r="H41" s="426"/>
      <c r="I41" s="439"/>
      <c r="J41" s="439"/>
      <c r="K41" s="439"/>
      <c r="L41" s="456" t="s">
        <v>87</v>
      </c>
      <c r="M41" s="409">
        <v>0.25</v>
      </c>
      <c r="N41" s="72" t="s">
        <v>46</v>
      </c>
      <c r="O41" s="89">
        <v>1</v>
      </c>
      <c r="P41" s="90">
        <v>1</v>
      </c>
      <c r="Q41" s="90">
        <v>1</v>
      </c>
      <c r="R41" s="89">
        <v>1</v>
      </c>
      <c r="S41" s="65">
        <f t="shared" ref="S41" si="152">SUM(O41:O41)*M41</f>
        <v>0.25</v>
      </c>
      <c r="T41" s="66">
        <f t="shared" ref="T41" si="153">SUM(P41:P41)*M41</f>
        <v>0.25</v>
      </c>
      <c r="U41" s="66">
        <f t="shared" ref="U41" si="154">SUM(Q41:Q41)*M41</f>
        <v>0.25</v>
      </c>
      <c r="V41" s="67">
        <f t="shared" ref="V41" si="155">SUM(R41:R41)*M41</f>
        <v>0.25</v>
      </c>
      <c r="W41" s="68">
        <f t="shared" si="4"/>
        <v>0.25</v>
      </c>
      <c r="X41" s="248"/>
      <c r="Y41" s="251"/>
      <c r="Z41" s="254"/>
      <c r="AA41" s="257"/>
      <c r="AB41" s="257"/>
      <c r="AC41" s="369"/>
      <c r="AD41" s="967"/>
      <c r="AE41" s="47"/>
      <c r="AF41" s="228" t="str">
        <f t="shared" ref="AF41" si="156">+IF(R42&gt;R41,"SUPERADA",IF(V42=V41,"EQUILIBRADA",IF(V42&lt;V41,"PARA MEJORAR")))</f>
        <v>EQUILIBRADA</v>
      </c>
      <c r="AG41" s="236"/>
      <c r="AH41" s="236"/>
      <c r="AI41" s="236"/>
      <c r="AJ41" s="490"/>
      <c r="AK41" s="69"/>
      <c r="AP41" s="71"/>
      <c r="AQ41" s="238"/>
    </row>
    <row r="42" spans="1:43" ht="30" customHeight="1" thickBot="1" x14ac:dyDescent="0.35">
      <c r="A42" s="1000"/>
      <c r="B42" s="1002"/>
      <c r="C42" s="961"/>
      <c r="D42" s="964"/>
      <c r="E42" s="417"/>
      <c r="F42" s="420"/>
      <c r="G42" s="436"/>
      <c r="H42" s="426"/>
      <c r="I42" s="439"/>
      <c r="J42" s="439"/>
      <c r="K42" s="439"/>
      <c r="L42" s="452"/>
      <c r="M42" s="407"/>
      <c r="N42" s="49" t="s">
        <v>52</v>
      </c>
      <c r="O42" s="52">
        <v>1</v>
      </c>
      <c r="P42" s="51">
        <v>1</v>
      </c>
      <c r="Q42" s="51">
        <v>1</v>
      </c>
      <c r="R42" s="52">
        <v>1</v>
      </c>
      <c r="S42" s="53">
        <f t="shared" ref="S42" si="157">SUM(O42:O42)*M41</f>
        <v>0.25</v>
      </c>
      <c r="T42" s="54">
        <f t="shared" ref="T42" si="158">SUM(P42:P42)*M41</f>
        <v>0.25</v>
      </c>
      <c r="U42" s="54">
        <f t="shared" ref="U42" si="159">SUM(Q42:Q42)*M41</f>
        <v>0.25</v>
      </c>
      <c r="V42" s="55">
        <f t="shared" ref="V42" si="160">SUM(R42:R42)*M41</f>
        <v>0.25</v>
      </c>
      <c r="W42" s="56">
        <f t="shared" si="4"/>
        <v>0.25</v>
      </c>
      <c r="X42" s="248"/>
      <c r="Y42" s="251"/>
      <c r="Z42" s="254"/>
      <c r="AA42" s="257"/>
      <c r="AB42" s="257"/>
      <c r="AC42" s="369"/>
      <c r="AD42" s="967"/>
      <c r="AE42" s="57"/>
      <c r="AF42" s="235"/>
      <c r="AG42" s="236"/>
      <c r="AH42" s="236"/>
      <c r="AI42" s="236"/>
      <c r="AJ42" s="490"/>
      <c r="AK42" s="69"/>
      <c r="AP42" s="71"/>
      <c r="AQ42" s="238"/>
    </row>
    <row r="43" spans="1:43" ht="30" customHeight="1" x14ac:dyDescent="0.3">
      <c r="A43" s="1000"/>
      <c r="B43" s="1002"/>
      <c r="C43" s="961"/>
      <c r="D43" s="964"/>
      <c r="E43" s="417"/>
      <c r="F43" s="420"/>
      <c r="G43" s="436"/>
      <c r="H43" s="426"/>
      <c r="I43" s="439"/>
      <c r="J43" s="439"/>
      <c r="K43" s="439"/>
      <c r="L43" s="456" t="s">
        <v>88</v>
      </c>
      <c r="M43" s="409">
        <v>0.25</v>
      </c>
      <c r="N43" s="72" t="s">
        <v>46</v>
      </c>
      <c r="O43" s="89">
        <v>1</v>
      </c>
      <c r="P43" s="90">
        <v>1</v>
      </c>
      <c r="Q43" s="90">
        <v>1</v>
      </c>
      <c r="R43" s="89">
        <v>1</v>
      </c>
      <c r="S43" s="65">
        <f t="shared" ref="S43" si="161">SUM(O43:O43)*M43</f>
        <v>0.25</v>
      </c>
      <c r="T43" s="66">
        <f t="shared" ref="T43" si="162">SUM(P43:P43)*M43</f>
        <v>0.25</v>
      </c>
      <c r="U43" s="66">
        <f t="shared" ref="U43" si="163">SUM(Q43:Q43)*M43</f>
        <v>0.25</v>
      </c>
      <c r="V43" s="67">
        <f t="shared" ref="V43" si="164">SUM(R43:R43)*M43</f>
        <v>0.25</v>
      </c>
      <c r="W43" s="68">
        <f t="shared" si="4"/>
        <v>0.25</v>
      </c>
      <c r="X43" s="248"/>
      <c r="Y43" s="251"/>
      <c r="Z43" s="254"/>
      <c r="AA43" s="257"/>
      <c r="AB43" s="257"/>
      <c r="AC43" s="369"/>
      <c r="AD43" s="967"/>
      <c r="AE43" s="47"/>
      <c r="AF43" s="228" t="str">
        <f t="shared" ref="AF43" si="165">+IF(R44&gt;R43,"SUPERADA",IF(V44=V43,"EQUILIBRADA",IF(V44&lt;V43,"PARA MEJORAR")))</f>
        <v>EQUILIBRADA</v>
      </c>
      <c r="AG43" s="236"/>
      <c r="AH43" s="236"/>
      <c r="AI43" s="236"/>
      <c r="AJ43" s="490"/>
      <c r="AK43" s="69"/>
      <c r="AP43" s="71"/>
      <c r="AQ43" s="238"/>
    </row>
    <row r="44" spans="1:43" ht="30" customHeight="1" thickBot="1" x14ac:dyDescent="0.35">
      <c r="A44" s="1000"/>
      <c r="B44" s="1002"/>
      <c r="C44" s="962"/>
      <c r="D44" s="965"/>
      <c r="E44" s="418"/>
      <c r="F44" s="421"/>
      <c r="G44" s="437"/>
      <c r="H44" s="427"/>
      <c r="I44" s="440"/>
      <c r="J44" s="440"/>
      <c r="K44" s="440"/>
      <c r="L44" s="457"/>
      <c r="M44" s="429"/>
      <c r="N44" s="73" t="s">
        <v>52</v>
      </c>
      <c r="O44" s="76">
        <v>1</v>
      </c>
      <c r="P44" s="75">
        <v>1</v>
      </c>
      <c r="Q44" s="75">
        <v>1</v>
      </c>
      <c r="R44" s="76">
        <v>1</v>
      </c>
      <c r="S44" s="53">
        <f t="shared" ref="S44" si="166">SUM(O44:O44)*M43</f>
        <v>0.25</v>
      </c>
      <c r="T44" s="54">
        <f t="shared" ref="T44" si="167">SUM(P44:P44)*M43</f>
        <v>0.25</v>
      </c>
      <c r="U44" s="54">
        <f t="shared" ref="U44" si="168">SUM(Q44:Q44)*M43</f>
        <v>0.25</v>
      </c>
      <c r="V44" s="55">
        <f t="shared" ref="V44" si="169">SUM(R44:R44)*M43</f>
        <v>0.25</v>
      </c>
      <c r="W44" s="56">
        <f t="shared" si="4"/>
        <v>0.25</v>
      </c>
      <c r="X44" s="249"/>
      <c r="Y44" s="252"/>
      <c r="Z44" s="255"/>
      <c r="AA44" s="258"/>
      <c r="AB44" s="258"/>
      <c r="AC44" s="369"/>
      <c r="AD44" s="968"/>
      <c r="AE44" s="57"/>
      <c r="AF44" s="235"/>
      <c r="AG44" s="229"/>
      <c r="AH44" s="229"/>
      <c r="AI44" s="236"/>
      <c r="AJ44" s="490"/>
      <c r="AK44" s="69"/>
      <c r="AP44" s="71"/>
      <c r="AQ44" s="239"/>
    </row>
    <row r="45" spans="1:43" ht="30" customHeight="1" x14ac:dyDescent="0.3">
      <c r="A45" s="1000"/>
      <c r="B45" s="1002"/>
      <c r="C45" s="960">
        <v>2</v>
      </c>
      <c r="D45" s="963" t="s">
        <v>89</v>
      </c>
      <c r="E45" s="416">
        <v>2</v>
      </c>
      <c r="F45" s="419" t="s">
        <v>90</v>
      </c>
      <c r="G45" s="985" t="s">
        <v>91</v>
      </c>
      <c r="H45" s="425">
        <v>6</v>
      </c>
      <c r="I45" s="988" t="s">
        <v>92</v>
      </c>
      <c r="J45" s="988" t="s">
        <v>93</v>
      </c>
      <c r="K45" s="996">
        <v>1</v>
      </c>
      <c r="L45" s="444" t="s">
        <v>94</v>
      </c>
      <c r="M45" s="406">
        <v>0.2</v>
      </c>
      <c r="N45" s="39" t="s">
        <v>46</v>
      </c>
      <c r="O45" s="41">
        <v>0.25</v>
      </c>
      <c r="P45" s="41">
        <v>0.5</v>
      </c>
      <c r="Q45" s="41">
        <v>0.75</v>
      </c>
      <c r="R45" s="42">
        <v>1</v>
      </c>
      <c r="S45" s="43">
        <f t="shared" ref="S45" si="170">SUM(O45:O45)*M45</f>
        <v>0.05</v>
      </c>
      <c r="T45" s="44">
        <f t="shared" ref="T45" si="171">SUM(P45:P45)*M45</f>
        <v>0.1</v>
      </c>
      <c r="U45" s="44">
        <f t="shared" ref="U45" si="172">SUM(Q45:Q45)*M45</f>
        <v>0.15000000000000002</v>
      </c>
      <c r="V45" s="45">
        <f t="shared" ref="V45" si="173">SUM(R45:R45)*M45</f>
        <v>0.2</v>
      </c>
      <c r="W45" s="46">
        <f t="shared" si="4"/>
        <v>0.2</v>
      </c>
      <c r="X45" s="247">
        <f>+S46+S48+S50+S52+S54</f>
        <v>0.20200000000000001</v>
      </c>
      <c r="Y45" s="250">
        <f>+T46+T48+T50+T52+T54</f>
        <v>0.46000000000000008</v>
      </c>
      <c r="Z45" s="253">
        <f>+U46+U48+U50+U52+U54</f>
        <v>0.85000000000000009</v>
      </c>
      <c r="AA45" s="256">
        <f>+V46+V48+V50+V52+V54</f>
        <v>1</v>
      </c>
      <c r="AB45" s="256">
        <f>+W46+W48+W50+W52+W54</f>
        <v>1</v>
      </c>
      <c r="AC45" s="369"/>
      <c r="AD45" s="966" t="s">
        <v>95</v>
      </c>
      <c r="AE45" s="47"/>
      <c r="AF45" s="228" t="str">
        <f t="shared" ref="AF45" si="174">+IF(R46&gt;R45,"SUPERADA",IF(V46=V45,"EQUILIBRADA",IF(V46&lt;V45,"PARA MEJORAR")))</f>
        <v>EQUILIBRADA</v>
      </c>
      <c r="AG45" s="228" t="str">
        <f>IF(COUNTIF(AF45:AF54,"PARA MEJORAR")&gt;=1,"PARA MEJORAR","BIEN")</f>
        <v>BIEN</v>
      </c>
      <c r="AH45" s="228" t="str">
        <f>IF(COUNTIF(AG45:AG64,"PARA MEJORAR")&gt;=1,"PARA MEJORAR","BIEN")</f>
        <v>BIEN</v>
      </c>
      <c r="AI45" s="236"/>
      <c r="AJ45" s="490"/>
      <c r="AK45" s="58"/>
      <c r="AL45" s="59"/>
      <c r="AM45" s="59"/>
      <c r="AN45" s="59"/>
      <c r="AO45" s="59"/>
      <c r="AP45" s="60"/>
      <c r="AQ45" s="237"/>
    </row>
    <row r="46" spans="1:43" ht="30" customHeight="1" thickBot="1" x14ac:dyDescent="0.35">
      <c r="A46" s="1000"/>
      <c r="B46" s="1002"/>
      <c r="C46" s="961"/>
      <c r="D46" s="964"/>
      <c r="E46" s="417"/>
      <c r="F46" s="420"/>
      <c r="G46" s="986"/>
      <c r="H46" s="426"/>
      <c r="I46" s="995"/>
      <c r="J46" s="995"/>
      <c r="K46" s="997"/>
      <c r="L46" s="434"/>
      <c r="M46" s="407"/>
      <c r="N46" s="49" t="s">
        <v>52</v>
      </c>
      <c r="O46" s="51">
        <v>0.22</v>
      </c>
      <c r="P46" s="51">
        <v>0.5</v>
      </c>
      <c r="Q46" s="51">
        <v>1</v>
      </c>
      <c r="R46" s="52">
        <v>1</v>
      </c>
      <c r="S46" s="53">
        <f t="shared" ref="S46" si="175">SUM(O46:O46)*M45</f>
        <v>4.4000000000000004E-2</v>
      </c>
      <c r="T46" s="54">
        <f t="shared" ref="T46" si="176">SUM(P46:P46)*M45</f>
        <v>0.1</v>
      </c>
      <c r="U46" s="54">
        <f t="shared" ref="U46" si="177">SUM(Q46:Q46)*M45</f>
        <v>0.2</v>
      </c>
      <c r="V46" s="55">
        <f t="shared" ref="V46" si="178">SUM(R46:R46)*M45</f>
        <v>0.2</v>
      </c>
      <c r="W46" s="56">
        <f t="shared" si="4"/>
        <v>0.2</v>
      </c>
      <c r="X46" s="248"/>
      <c r="Y46" s="251"/>
      <c r="Z46" s="254"/>
      <c r="AA46" s="257"/>
      <c r="AB46" s="257"/>
      <c r="AC46" s="369"/>
      <c r="AD46" s="967"/>
      <c r="AE46" s="57"/>
      <c r="AF46" s="235"/>
      <c r="AG46" s="236"/>
      <c r="AH46" s="236"/>
      <c r="AI46" s="236"/>
      <c r="AJ46" s="490"/>
      <c r="AK46" s="69"/>
      <c r="AP46" s="71"/>
      <c r="AQ46" s="238"/>
    </row>
    <row r="47" spans="1:43" ht="30" customHeight="1" x14ac:dyDescent="0.3">
      <c r="A47" s="1000"/>
      <c r="B47" s="1002"/>
      <c r="C47" s="961"/>
      <c r="D47" s="964"/>
      <c r="E47" s="417"/>
      <c r="F47" s="420"/>
      <c r="G47" s="986"/>
      <c r="H47" s="426"/>
      <c r="I47" s="995"/>
      <c r="J47" s="995"/>
      <c r="K47" s="997"/>
      <c r="L47" s="432" t="s">
        <v>96</v>
      </c>
      <c r="M47" s="409">
        <v>0.2</v>
      </c>
      <c r="N47" s="72" t="s">
        <v>46</v>
      </c>
      <c r="O47" s="90">
        <v>0.25</v>
      </c>
      <c r="P47" s="90">
        <v>0.5</v>
      </c>
      <c r="Q47" s="90">
        <v>0.75</v>
      </c>
      <c r="R47" s="89">
        <v>1</v>
      </c>
      <c r="S47" s="65">
        <f t="shared" ref="S47" si="179">SUM(O47:O47)*M47</f>
        <v>0.05</v>
      </c>
      <c r="T47" s="66">
        <f t="shared" ref="T47" si="180">SUM(P47:P47)*M47</f>
        <v>0.1</v>
      </c>
      <c r="U47" s="66">
        <f t="shared" ref="U47" si="181">SUM(Q47:Q47)*M47</f>
        <v>0.15000000000000002</v>
      </c>
      <c r="V47" s="67">
        <f t="shared" ref="V47" si="182">SUM(R47:R47)*M47</f>
        <v>0.2</v>
      </c>
      <c r="W47" s="68">
        <f t="shared" si="4"/>
        <v>0.2</v>
      </c>
      <c r="X47" s="248"/>
      <c r="Y47" s="251"/>
      <c r="Z47" s="254"/>
      <c r="AA47" s="257"/>
      <c r="AB47" s="257"/>
      <c r="AC47" s="369"/>
      <c r="AD47" s="967"/>
      <c r="AE47" s="47"/>
      <c r="AF47" s="228" t="str">
        <f t="shared" ref="AF47" si="183">+IF(R48&gt;R47,"SUPERADA",IF(V48=V47,"EQUILIBRADA",IF(V48&lt;V47,"PARA MEJORAR")))</f>
        <v>EQUILIBRADA</v>
      </c>
      <c r="AG47" s="236"/>
      <c r="AH47" s="236"/>
      <c r="AI47" s="236"/>
      <c r="AJ47" s="490"/>
      <c r="AK47" s="69"/>
      <c r="AP47" s="71"/>
      <c r="AQ47" s="238"/>
    </row>
    <row r="48" spans="1:43" ht="30" customHeight="1" thickBot="1" x14ac:dyDescent="0.35">
      <c r="A48" s="1000"/>
      <c r="B48" s="1002"/>
      <c r="C48" s="961"/>
      <c r="D48" s="964"/>
      <c r="E48" s="417"/>
      <c r="F48" s="420"/>
      <c r="G48" s="986"/>
      <c r="H48" s="426"/>
      <c r="I48" s="995"/>
      <c r="J48" s="995"/>
      <c r="K48" s="997"/>
      <c r="L48" s="434"/>
      <c r="M48" s="407"/>
      <c r="N48" s="49" t="s">
        <v>52</v>
      </c>
      <c r="O48" s="51">
        <v>0.22</v>
      </c>
      <c r="P48" s="51">
        <v>0.5</v>
      </c>
      <c r="Q48" s="51">
        <v>1</v>
      </c>
      <c r="R48" s="52">
        <v>1</v>
      </c>
      <c r="S48" s="53">
        <f t="shared" ref="S48" si="184">SUM(O48:O48)*M47</f>
        <v>4.4000000000000004E-2</v>
      </c>
      <c r="T48" s="54">
        <f t="shared" ref="T48" si="185">SUM(P48:P48)*M47</f>
        <v>0.1</v>
      </c>
      <c r="U48" s="54">
        <f t="shared" ref="U48" si="186">SUM(Q48:Q48)*M47</f>
        <v>0.2</v>
      </c>
      <c r="V48" s="55">
        <f t="shared" ref="V48" si="187">SUM(R48:R48)*M47</f>
        <v>0.2</v>
      </c>
      <c r="W48" s="56">
        <f t="shared" si="4"/>
        <v>0.2</v>
      </c>
      <c r="X48" s="248"/>
      <c r="Y48" s="251"/>
      <c r="Z48" s="254"/>
      <c r="AA48" s="257"/>
      <c r="AB48" s="257"/>
      <c r="AC48" s="369"/>
      <c r="AD48" s="967"/>
      <c r="AE48" s="57"/>
      <c r="AF48" s="235"/>
      <c r="AG48" s="236"/>
      <c r="AH48" s="236"/>
      <c r="AI48" s="236"/>
      <c r="AJ48" s="490"/>
      <c r="AK48" s="69"/>
      <c r="AP48" s="71"/>
      <c r="AQ48" s="238"/>
    </row>
    <row r="49" spans="1:43" ht="30" customHeight="1" x14ac:dyDescent="0.3">
      <c r="A49" s="1000"/>
      <c r="B49" s="1002"/>
      <c r="C49" s="961"/>
      <c r="D49" s="964"/>
      <c r="E49" s="417"/>
      <c r="F49" s="420"/>
      <c r="G49" s="986"/>
      <c r="H49" s="426"/>
      <c r="I49" s="995"/>
      <c r="J49" s="995"/>
      <c r="K49" s="997"/>
      <c r="L49" s="432" t="s">
        <v>97</v>
      </c>
      <c r="M49" s="409">
        <v>0.2</v>
      </c>
      <c r="N49" s="72" t="s">
        <v>46</v>
      </c>
      <c r="O49" s="90">
        <v>0.25</v>
      </c>
      <c r="P49" s="90">
        <v>0.5</v>
      </c>
      <c r="Q49" s="90">
        <v>0.75</v>
      </c>
      <c r="R49" s="89">
        <v>1</v>
      </c>
      <c r="S49" s="65">
        <f t="shared" ref="S49" si="188">SUM(O49:O49)*M49</f>
        <v>0.05</v>
      </c>
      <c r="T49" s="66">
        <f t="shared" ref="T49" si="189">SUM(P49:P49)*M49</f>
        <v>0.1</v>
      </c>
      <c r="U49" s="66">
        <f t="shared" ref="U49" si="190">SUM(Q49:Q49)*M49</f>
        <v>0.15000000000000002</v>
      </c>
      <c r="V49" s="67">
        <f t="shared" ref="V49" si="191">SUM(R49:R49)*M49</f>
        <v>0.2</v>
      </c>
      <c r="W49" s="68">
        <f t="shared" si="4"/>
        <v>0.2</v>
      </c>
      <c r="X49" s="248"/>
      <c r="Y49" s="251"/>
      <c r="Z49" s="254"/>
      <c r="AA49" s="257"/>
      <c r="AB49" s="257"/>
      <c r="AC49" s="369"/>
      <c r="AD49" s="967"/>
      <c r="AE49" s="47"/>
      <c r="AF49" s="228" t="str">
        <f t="shared" ref="AF49" si="192">+IF(R50&gt;R49,"SUPERADA",IF(V50=V49,"EQUILIBRADA",IF(V50&lt;V49,"PARA MEJORAR")))</f>
        <v>EQUILIBRADA</v>
      </c>
      <c r="AG49" s="236"/>
      <c r="AH49" s="236"/>
      <c r="AI49" s="236"/>
      <c r="AJ49" s="490"/>
      <c r="AK49" s="69"/>
      <c r="AP49" s="71"/>
      <c r="AQ49" s="238"/>
    </row>
    <row r="50" spans="1:43" ht="30" customHeight="1" thickBot="1" x14ac:dyDescent="0.35">
      <c r="A50" s="1000"/>
      <c r="B50" s="1002"/>
      <c r="C50" s="961"/>
      <c r="D50" s="964"/>
      <c r="E50" s="417"/>
      <c r="F50" s="420"/>
      <c r="G50" s="986"/>
      <c r="H50" s="426"/>
      <c r="I50" s="995"/>
      <c r="J50" s="995"/>
      <c r="K50" s="997"/>
      <c r="L50" s="434"/>
      <c r="M50" s="407"/>
      <c r="N50" s="49" t="s">
        <v>52</v>
      </c>
      <c r="O50" s="51">
        <v>0.19</v>
      </c>
      <c r="P50" s="51">
        <v>0.42499999999999999</v>
      </c>
      <c r="Q50" s="51">
        <v>0.75</v>
      </c>
      <c r="R50" s="52">
        <v>1</v>
      </c>
      <c r="S50" s="53">
        <f t="shared" ref="S50" si="193">SUM(O50:O50)*M49</f>
        <v>3.8000000000000006E-2</v>
      </c>
      <c r="T50" s="54">
        <f t="shared" ref="T50" si="194">SUM(P50:P50)*M49</f>
        <v>8.5000000000000006E-2</v>
      </c>
      <c r="U50" s="54">
        <f t="shared" ref="U50" si="195">SUM(Q50:Q50)*M49</f>
        <v>0.15000000000000002</v>
      </c>
      <c r="V50" s="55">
        <f t="shared" ref="V50" si="196">SUM(R50:R50)*M49</f>
        <v>0.2</v>
      </c>
      <c r="W50" s="56">
        <f t="shared" si="4"/>
        <v>0.2</v>
      </c>
      <c r="X50" s="248"/>
      <c r="Y50" s="251"/>
      <c r="Z50" s="254"/>
      <c r="AA50" s="257"/>
      <c r="AB50" s="257"/>
      <c r="AC50" s="369"/>
      <c r="AD50" s="967"/>
      <c r="AE50" s="57"/>
      <c r="AF50" s="235"/>
      <c r="AG50" s="236"/>
      <c r="AH50" s="236"/>
      <c r="AI50" s="236"/>
      <c r="AJ50" s="490"/>
      <c r="AK50" s="69"/>
      <c r="AP50" s="71"/>
      <c r="AQ50" s="238"/>
    </row>
    <row r="51" spans="1:43" ht="30" customHeight="1" x14ac:dyDescent="0.3">
      <c r="A51" s="1000"/>
      <c r="B51" s="1002"/>
      <c r="C51" s="961"/>
      <c r="D51" s="964"/>
      <c r="E51" s="417"/>
      <c r="F51" s="420"/>
      <c r="G51" s="986"/>
      <c r="H51" s="426"/>
      <c r="I51" s="995"/>
      <c r="J51" s="995"/>
      <c r="K51" s="997"/>
      <c r="L51" s="432" t="s">
        <v>98</v>
      </c>
      <c r="M51" s="409">
        <v>0.2</v>
      </c>
      <c r="N51" s="72" t="s">
        <v>46</v>
      </c>
      <c r="O51" s="90">
        <v>0.25</v>
      </c>
      <c r="P51" s="90">
        <v>0.5</v>
      </c>
      <c r="Q51" s="90">
        <v>0.75</v>
      </c>
      <c r="R51" s="89">
        <v>1</v>
      </c>
      <c r="S51" s="65">
        <f t="shared" ref="S51" si="197">SUM(O51:O51)*M51</f>
        <v>0.05</v>
      </c>
      <c r="T51" s="66">
        <f t="shared" ref="T51" si="198">SUM(P51:P51)*M51</f>
        <v>0.1</v>
      </c>
      <c r="U51" s="66">
        <f t="shared" ref="U51" si="199">SUM(Q51:Q51)*M51</f>
        <v>0.15000000000000002</v>
      </c>
      <c r="V51" s="67">
        <f t="shared" ref="V51" si="200">SUM(R51:R51)*M51</f>
        <v>0.2</v>
      </c>
      <c r="W51" s="68">
        <f t="shared" si="4"/>
        <v>0.2</v>
      </c>
      <c r="X51" s="248"/>
      <c r="Y51" s="251"/>
      <c r="Z51" s="254"/>
      <c r="AA51" s="257"/>
      <c r="AB51" s="257"/>
      <c r="AC51" s="369"/>
      <c r="AD51" s="967"/>
      <c r="AE51" s="47"/>
      <c r="AF51" s="228" t="str">
        <f t="shared" ref="AF51" si="201">+IF(R52&gt;R51,"SUPERADA",IF(V52=V51,"EQUILIBRADA",IF(V52&lt;V51,"PARA MEJORAR")))</f>
        <v>EQUILIBRADA</v>
      </c>
      <c r="AG51" s="236"/>
      <c r="AH51" s="236"/>
      <c r="AI51" s="236"/>
      <c r="AJ51" s="490"/>
      <c r="AK51" s="69"/>
      <c r="AP51" s="71"/>
      <c r="AQ51" s="238"/>
    </row>
    <row r="52" spans="1:43" ht="30" customHeight="1" thickBot="1" x14ac:dyDescent="0.35">
      <c r="A52" s="1000"/>
      <c r="B52" s="1002"/>
      <c r="C52" s="961"/>
      <c r="D52" s="964"/>
      <c r="E52" s="417"/>
      <c r="F52" s="420"/>
      <c r="G52" s="986"/>
      <c r="H52" s="426"/>
      <c r="I52" s="995"/>
      <c r="J52" s="995"/>
      <c r="K52" s="997"/>
      <c r="L52" s="434"/>
      <c r="M52" s="407"/>
      <c r="N52" s="49" t="s">
        <v>52</v>
      </c>
      <c r="O52" s="51">
        <v>0.19</v>
      </c>
      <c r="P52" s="51">
        <v>0.42499999999999999</v>
      </c>
      <c r="Q52" s="51">
        <v>0.75</v>
      </c>
      <c r="R52" s="52">
        <v>1</v>
      </c>
      <c r="S52" s="53">
        <f t="shared" ref="S52" si="202">SUM(O52:O52)*M51</f>
        <v>3.8000000000000006E-2</v>
      </c>
      <c r="T52" s="54">
        <f t="shared" ref="T52" si="203">SUM(P52:P52)*M51</f>
        <v>8.5000000000000006E-2</v>
      </c>
      <c r="U52" s="54">
        <f t="shared" ref="U52" si="204">SUM(Q52:Q52)*M51</f>
        <v>0.15000000000000002</v>
      </c>
      <c r="V52" s="55">
        <f t="shared" ref="V52" si="205">SUM(R52:R52)*M51</f>
        <v>0.2</v>
      </c>
      <c r="W52" s="56">
        <f t="shared" si="4"/>
        <v>0.2</v>
      </c>
      <c r="X52" s="248"/>
      <c r="Y52" s="251"/>
      <c r="Z52" s="254"/>
      <c r="AA52" s="257"/>
      <c r="AB52" s="257"/>
      <c r="AC52" s="369"/>
      <c r="AD52" s="967"/>
      <c r="AE52" s="57"/>
      <c r="AF52" s="235"/>
      <c r="AG52" s="236"/>
      <c r="AH52" s="236"/>
      <c r="AI52" s="236"/>
      <c r="AJ52" s="490"/>
      <c r="AK52" s="69"/>
      <c r="AP52" s="71"/>
      <c r="AQ52" s="238"/>
    </row>
    <row r="53" spans="1:43" ht="30" customHeight="1" x14ac:dyDescent="0.3">
      <c r="A53" s="1000"/>
      <c r="B53" s="1002"/>
      <c r="C53" s="961"/>
      <c r="D53" s="964"/>
      <c r="E53" s="417"/>
      <c r="F53" s="420"/>
      <c r="G53" s="986"/>
      <c r="H53" s="426"/>
      <c r="I53" s="995"/>
      <c r="J53" s="995"/>
      <c r="K53" s="997"/>
      <c r="L53" s="432" t="s">
        <v>99</v>
      </c>
      <c r="M53" s="409">
        <v>0.2</v>
      </c>
      <c r="N53" s="72" t="s">
        <v>46</v>
      </c>
      <c r="O53" s="90">
        <v>0.25</v>
      </c>
      <c r="P53" s="90">
        <v>0.5</v>
      </c>
      <c r="Q53" s="90">
        <v>0.75</v>
      </c>
      <c r="R53" s="89">
        <v>1</v>
      </c>
      <c r="S53" s="65">
        <f t="shared" ref="S53" si="206">SUM(O53:O53)*M53</f>
        <v>0.05</v>
      </c>
      <c r="T53" s="66">
        <f t="shared" ref="T53" si="207">SUM(P53:P53)*M53</f>
        <v>0.1</v>
      </c>
      <c r="U53" s="66">
        <f t="shared" ref="U53" si="208">SUM(Q53:Q53)*M53</f>
        <v>0.15000000000000002</v>
      </c>
      <c r="V53" s="67">
        <f t="shared" ref="V53" si="209">SUM(R53:R53)*M53</f>
        <v>0.2</v>
      </c>
      <c r="W53" s="68">
        <f t="shared" si="4"/>
        <v>0.2</v>
      </c>
      <c r="X53" s="248"/>
      <c r="Y53" s="251"/>
      <c r="Z53" s="254"/>
      <c r="AA53" s="257"/>
      <c r="AB53" s="257"/>
      <c r="AC53" s="369"/>
      <c r="AD53" s="967"/>
      <c r="AE53" s="47"/>
      <c r="AF53" s="228" t="str">
        <f t="shared" ref="AF53" si="210">+IF(R54&gt;R53,"SUPERADA",IF(V54=V53,"EQUILIBRADA",IF(V54&lt;V53,"PARA MEJORAR")))</f>
        <v>EQUILIBRADA</v>
      </c>
      <c r="AG53" s="236"/>
      <c r="AH53" s="236"/>
      <c r="AI53" s="236"/>
      <c r="AJ53" s="490"/>
      <c r="AK53" s="69"/>
      <c r="AP53" s="71"/>
      <c r="AQ53" s="238"/>
    </row>
    <row r="54" spans="1:43" ht="30" customHeight="1" thickBot="1" x14ac:dyDescent="0.35">
      <c r="A54" s="1000"/>
      <c r="B54" s="1002"/>
      <c r="C54" s="961"/>
      <c r="D54" s="964"/>
      <c r="E54" s="417"/>
      <c r="F54" s="420"/>
      <c r="G54" s="987"/>
      <c r="H54" s="427"/>
      <c r="I54" s="982"/>
      <c r="J54" s="982"/>
      <c r="K54" s="998"/>
      <c r="L54" s="433"/>
      <c r="M54" s="429"/>
      <c r="N54" s="73" t="s">
        <v>52</v>
      </c>
      <c r="O54" s="75">
        <v>0.19</v>
      </c>
      <c r="P54" s="75">
        <v>0.45</v>
      </c>
      <c r="Q54" s="75">
        <v>0.75</v>
      </c>
      <c r="R54" s="76">
        <v>1</v>
      </c>
      <c r="S54" s="85">
        <f t="shared" ref="S54" si="211">SUM(O54:O54)*M53</f>
        <v>3.8000000000000006E-2</v>
      </c>
      <c r="T54" s="86">
        <f t="shared" ref="T54" si="212">SUM(P54:P54)*M53</f>
        <v>9.0000000000000011E-2</v>
      </c>
      <c r="U54" s="86">
        <f t="shared" ref="U54" si="213">SUM(Q54:Q54)*M53</f>
        <v>0.15000000000000002</v>
      </c>
      <c r="V54" s="87">
        <f t="shared" ref="V54" si="214">SUM(R54:R54)*M53</f>
        <v>0.2</v>
      </c>
      <c r="W54" s="88">
        <f t="shared" si="4"/>
        <v>0.2</v>
      </c>
      <c r="X54" s="249"/>
      <c r="Y54" s="252"/>
      <c r="Z54" s="255"/>
      <c r="AA54" s="258"/>
      <c r="AB54" s="258"/>
      <c r="AC54" s="369"/>
      <c r="AD54" s="967"/>
      <c r="AE54" s="57"/>
      <c r="AF54" s="235"/>
      <c r="AG54" s="229"/>
      <c r="AH54" s="236"/>
      <c r="AI54" s="236"/>
      <c r="AJ54" s="490"/>
      <c r="AK54" s="69"/>
      <c r="AP54" s="71"/>
      <c r="AQ54" s="239"/>
    </row>
    <row r="55" spans="1:43" ht="30" customHeight="1" x14ac:dyDescent="0.3">
      <c r="A55" s="1000"/>
      <c r="B55" s="1002"/>
      <c r="C55" s="961"/>
      <c r="D55" s="964"/>
      <c r="E55" s="417"/>
      <c r="F55" s="420"/>
      <c r="G55" s="985" t="s">
        <v>100</v>
      </c>
      <c r="H55" s="425">
        <v>7</v>
      </c>
      <c r="I55" s="988" t="s">
        <v>101</v>
      </c>
      <c r="J55" s="988" t="s">
        <v>102</v>
      </c>
      <c r="K55" s="996">
        <v>1</v>
      </c>
      <c r="L55" s="444" t="s">
        <v>103</v>
      </c>
      <c r="M55" s="406">
        <v>0.2</v>
      </c>
      <c r="N55" s="39" t="s">
        <v>46</v>
      </c>
      <c r="O55" s="41">
        <v>0.25</v>
      </c>
      <c r="P55" s="41">
        <v>0.5</v>
      </c>
      <c r="Q55" s="41">
        <v>0.75</v>
      </c>
      <c r="R55" s="42">
        <v>1</v>
      </c>
      <c r="S55" s="65">
        <f t="shared" ref="S55" si="215">SUM(O55:O55)*M55</f>
        <v>0.05</v>
      </c>
      <c r="T55" s="66">
        <f t="shared" ref="T55" si="216">SUM(P55:P55)*M55</f>
        <v>0.1</v>
      </c>
      <c r="U55" s="66">
        <f t="shared" ref="U55" si="217">SUM(Q55:Q55)*M55</f>
        <v>0.15000000000000002</v>
      </c>
      <c r="V55" s="67">
        <f t="shared" ref="V55" si="218">SUM(R55:R55)*M55</f>
        <v>0.2</v>
      </c>
      <c r="W55" s="68">
        <f t="shared" si="4"/>
        <v>0.2</v>
      </c>
      <c r="X55" s="247">
        <f>+S56+S58+S60+S62+S64</f>
        <v>0.24399999999999999</v>
      </c>
      <c r="Y55" s="250">
        <f>+T56+T58+T60+T62+T64</f>
        <v>0.5</v>
      </c>
      <c r="Z55" s="253">
        <f>+U56+U58+U60+U62+U64</f>
        <v>0.70000000000000007</v>
      </c>
      <c r="AA55" s="256">
        <f>+V56+V58+V60+V62+V64</f>
        <v>1</v>
      </c>
      <c r="AB55" s="256">
        <f>+W56+W58+W60+W62+W64</f>
        <v>1</v>
      </c>
      <c r="AC55" s="369"/>
      <c r="AD55" s="967"/>
      <c r="AE55" s="47"/>
      <c r="AF55" s="228" t="str">
        <f t="shared" ref="AF55" si="219">+IF(R56&gt;R55,"SUPERADA",IF(V56=V55,"EQUILIBRADA",IF(V56&lt;V55,"PARA MEJORAR")))</f>
        <v>EQUILIBRADA</v>
      </c>
      <c r="AG55" s="228" t="str">
        <f>IF(COUNTIF(AF55:AF64,"PARA MEJORAR")&gt;=1,"PARA MEJORAR","BIEN")</f>
        <v>BIEN</v>
      </c>
      <c r="AH55" s="236"/>
      <c r="AI55" s="236"/>
      <c r="AJ55" s="490"/>
      <c r="AK55" s="58"/>
      <c r="AL55" s="59"/>
      <c r="AM55" s="59"/>
      <c r="AN55" s="59"/>
      <c r="AO55" s="59"/>
      <c r="AP55" s="60"/>
      <c r="AQ55" s="237"/>
    </row>
    <row r="56" spans="1:43" ht="30" customHeight="1" thickBot="1" x14ac:dyDescent="0.35">
      <c r="A56" s="1000"/>
      <c r="B56" s="1002"/>
      <c r="C56" s="961"/>
      <c r="D56" s="964"/>
      <c r="E56" s="417"/>
      <c r="F56" s="420"/>
      <c r="G56" s="986"/>
      <c r="H56" s="426"/>
      <c r="I56" s="995"/>
      <c r="J56" s="995"/>
      <c r="K56" s="997"/>
      <c r="L56" s="434"/>
      <c r="M56" s="407"/>
      <c r="N56" s="49" t="s">
        <v>52</v>
      </c>
      <c r="O56" s="51">
        <v>0.25</v>
      </c>
      <c r="P56" s="51">
        <v>0.5</v>
      </c>
      <c r="Q56" s="51">
        <v>0.75</v>
      </c>
      <c r="R56" s="52">
        <v>1</v>
      </c>
      <c r="S56" s="53">
        <f t="shared" ref="S56" si="220">SUM(O56:O56)*M55</f>
        <v>0.05</v>
      </c>
      <c r="T56" s="54">
        <f t="shared" ref="T56" si="221">SUM(P56:P56)*M55</f>
        <v>0.1</v>
      </c>
      <c r="U56" s="54">
        <f t="shared" ref="U56" si="222">SUM(Q56:Q56)*M55</f>
        <v>0.15000000000000002</v>
      </c>
      <c r="V56" s="55">
        <f t="shared" ref="V56" si="223">SUM(R56:R56)*M55</f>
        <v>0.2</v>
      </c>
      <c r="W56" s="56">
        <f t="shared" si="4"/>
        <v>0.2</v>
      </c>
      <c r="X56" s="248"/>
      <c r="Y56" s="251"/>
      <c r="Z56" s="254"/>
      <c r="AA56" s="257"/>
      <c r="AB56" s="257"/>
      <c r="AC56" s="369"/>
      <c r="AD56" s="967"/>
      <c r="AE56" s="57"/>
      <c r="AF56" s="235"/>
      <c r="AG56" s="236"/>
      <c r="AH56" s="236"/>
      <c r="AI56" s="236"/>
      <c r="AJ56" s="490"/>
      <c r="AK56" s="69"/>
      <c r="AP56" s="71"/>
      <c r="AQ56" s="238"/>
    </row>
    <row r="57" spans="1:43" ht="30" customHeight="1" x14ac:dyDescent="0.3">
      <c r="A57" s="1000"/>
      <c r="B57" s="1002"/>
      <c r="C57" s="961"/>
      <c r="D57" s="964"/>
      <c r="E57" s="417"/>
      <c r="F57" s="420"/>
      <c r="G57" s="986"/>
      <c r="H57" s="426"/>
      <c r="I57" s="995"/>
      <c r="J57" s="995"/>
      <c r="K57" s="997"/>
      <c r="L57" s="432" t="s">
        <v>104</v>
      </c>
      <c r="M57" s="409">
        <v>0.2</v>
      </c>
      <c r="N57" s="72" t="s">
        <v>46</v>
      </c>
      <c r="O57" s="90">
        <v>0.25</v>
      </c>
      <c r="P57" s="90">
        <v>0.5</v>
      </c>
      <c r="Q57" s="90">
        <v>0.75</v>
      </c>
      <c r="R57" s="89">
        <v>1</v>
      </c>
      <c r="S57" s="65">
        <f t="shared" ref="S57" si="224">SUM(O57:O57)*M57</f>
        <v>0.05</v>
      </c>
      <c r="T57" s="66">
        <f t="shared" ref="T57" si="225">SUM(P57:P57)*M57</f>
        <v>0.1</v>
      </c>
      <c r="U57" s="66">
        <f t="shared" ref="U57" si="226">SUM(Q57:Q57)*M57</f>
        <v>0.15000000000000002</v>
      </c>
      <c r="V57" s="67">
        <f t="shared" ref="V57" si="227">SUM(R57:R57)*M57</f>
        <v>0.2</v>
      </c>
      <c r="W57" s="68">
        <f t="shared" si="4"/>
        <v>0.2</v>
      </c>
      <c r="X57" s="248"/>
      <c r="Y57" s="251"/>
      <c r="Z57" s="254"/>
      <c r="AA57" s="257"/>
      <c r="AB57" s="257"/>
      <c r="AC57" s="369"/>
      <c r="AD57" s="967"/>
      <c r="AE57" s="47"/>
      <c r="AF57" s="228" t="str">
        <f t="shared" ref="AF57" si="228">+IF(R58&gt;R57,"SUPERADA",IF(V58=V57,"EQUILIBRADA",IF(V58&lt;V57,"PARA MEJORAR")))</f>
        <v>EQUILIBRADA</v>
      </c>
      <c r="AG57" s="236"/>
      <c r="AH57" s="236"/>
      <c r="AI57" s="236"/>
      <c r="AJ57" s="490"/>
      <c r="AK57" s="69"/>
      <c r="AP57" s="71"/>
      <c r="AQ57" s="238"/>
    </row>
    <row r="58" spans="1:43" ht="30" customHeight="1" thickBot="1" x14ac:dyDescent="0.35">
      <c r="A58" s="1000"/>
      <c r="B58" s="1002"/>
      <c r="C58" s="961"/>
      <c r="D58" s="964"/>
      <c r="E58" s="417"/>
      <c r="F58" s="420"/>
      <c r="G58" s="986"/>
      <c r="H58" s="426"/>
      <c r="I58" s="995"/>
      <c r="J58" s="995"/>
      <c r="K58" s="997"/>
      <c r="L58" s="434"/>
      <c r="M58" s="407"/>
      <c r="N58" s="49" t="s">
        <v>52</v>
      </c>
      <c r="O58" s="51">
        <v>0.22</v>
      </c>
      <c r="P58" s="51">
        <v>0.5</v>
      </c>
      <c r="Q58" s="51">
        <v>0.75</v>
      </c>
      <c r="R58" s="52">
        <v>1</v>
      </c>
      <c r="S58" s="53">
        <f t="shared" ref="S58" si="229">SUM(O58:O58)*M57</f>
        <v>4.4000000000000004E-2</v>
      </c>
      <c r="T58" s="54">
        <f t="shared" ref="T58" si="230">SUM(P58:P58)*M57</f>
        <v>0.1</v>
      </c>
      <c r="U58" s="54">
        <f t="shared" ref="U58" si="231">SUM(Q58:Q58)*M57</f>
        <v>0.15000000000000002</v>
      </c>
      <c r="V58" s="55">
        <f t="shared" ref="V58" si="232">SUM(R58:R58)*M57</f>
        <v>0.2</v>
      </c>
      <c r="W58" s="56">
        <f t="shared" si="4"/>
        <v>0.2</v>
      </c>
      <c r="X58" s="248"/>
      <c r="Y58" s="251"/>
      <c r="Z58" s="254"/>
      <c r="AA58" s="257"/>
      <c r="AB58" s="257"/>
      <c r="AC58" s="369"/>
      <c r="AD58" s="967"/>
      <c r="AE58" s="57"/>
      <c r="AF58" s="235"/>
      <c r="AG58" s="236"/>
      <c r="AH58" s="236"/>
      <c r="AI58" s="236"/>
      <c r="AJ58" s="490"/>
      <c r="AK58" s="69"/>
      <c r="AP58" s="71"/>
      <c r="AQ58" s="238"/>
    </row>
    <row r="59" spans="1:43" ht="30" customHeight="1" x14ac:dyDescent="0.3">
      <c r="A59" s="1000"/>
      <c r="B59" s="1002"/>
      <c r="C59" s="961"/>
      <c r="D59" s="964"/>
      <c r="E59" s="417"/>
      <c r="F59" s="420"/>
      <c r="G59" s="986"/>
      <c r="H59" s="426"/>
      <c r="I59" s="995"/>
      <c r="J59" s="995"/>
      <c r="K59" s="997"/>
      <c r="L59" s="432" t="s">
        <v>105</v>
      </c>
      <c r="M59" s="409">
        <v>0.2</v>
      </c>
      <c r="N59" s="72" t="s">
        <v>46</v>
      </c>
      <c r="O59" s="90">
        <v>0.25</v>
      </c>
      <c r="P59" s="90">
        <v>0.5</v>
      </c>
      <c r="Q59" s="90">
        <v>0.75</v>
      </c>
      <c r="R59" s="89">
        <v>1</v>
      </c>
      <c r="S59" s="65">
        <f t="shared" ref="S59" si="233">SUM(O59:O59)*M59</f>
        <v>0.05</v>
      </c>
      <c r="T59" s="66">
        <f t="shared" ref="T59" si="234">SUM(P59:P59)*M59</f>
        <v>0.1</v>
      </c>
      <c r="U59" s="66">
        <f t="shared" ref="U59" si="235">SUM(Q59:Q59)*M59</f>
        <v>0.15000000000000002</v>
      </c>
      <c r="V59" s="67">
        <f t="shared" ref="V59" si="236">SUM(R59:R59)*M59</f>
        <v>0.2</v>
      </c>
      <c r="W59" s="68">
        <f t="shared" si="4"/>
        <v>0.2</v>
      </c>
      <c r="X59" s="248"/>
      <c r="Y59" s="251"/>
      <c r="Z59" s="254"/>
      <c r="AA59" s="257"/>
      <c r="AB59" s="257"/>
      <c r="AC59" s="369"/>
      <c r="AD59" s="967"/>
      <c r="AE59" s="47"/>
      <c r="AF59" s="228" t="str">
        <f t="shared" ref="AF59" si="237">+IF(R60&gt;R59,"SUPERADA",IF(V60=V59,"EQUILIBRADA",IF(V60&lt;V59,"PARA MEJORAR")))</f>
        <v>EQUILIBRADA</v>
      </c>
      <c r="AG59" s="236"/>
      <c r="AH59" s="236"/>
      <c r="AI59" s="236"/>
      <c r="AJ59" s="490"/>
      <c r="AK59" s="69"/>
      <c r="AP59" s="71"/>
      <c r="AQ59" s="238"/>
    </row>
    <row r="60" spans="1:43" ht="30" customHeight="1" thickBot="1" x14ac:dyDescent="0.35">
      <c r="A60" s="1000"/>
      <c r="B60" s="1002"/>
      <c r="C60" s="961"/>
      <c r="D60" s="964"/>
      <c r="E60" s="417"/>
      <c r="F60" s="420"/>
      <c r="G60" s="986"/>
      <c r="H60" s="426"/>
      <c r="I60" s="995"/>
      <c r="J60" s="995"/>
      <c r="K60" s="997"/>
      <c r="L60" s="434"/>
      <c r="M60" s="407"/>
      <c r="N60" s="49" t="s">
        <v>52</v>
      </c>
      <c r="O60" s="51">
        <v>0.25</v>
      </c>
      <c r="P60" s="51">
        <v>0.5</v>
      </c>
      <c r="Q60" s="51">
        <v>0.75</v>
      </c>
      <c r="R60" s="52">
        <v>1</v>
      </c>
      <c r="S60" s="53">
        <f t="shared" ref="S60" si="238">SUM(O60:O60)*M59</f>
        <v>0.05</v>
      </c>
      <c r="T60" s="54">
        <f t="shared" ref="T60" si="239">SUM(P60:P60)*M59</f>
        <v>0.1</v>
      </c>
      <c r="U60" s="54">
        <f t="shared" ref="U60" si="240">SUM(Q60:Q60)*M59</f>
        <v>0.15000000000000002</v>
      </c>
      <c r="V60" s="55">
        <f t="shared" ref="V60" si="241">SUM(R60:R60)*M59</f>
        <v>0.2</v>
      </c>
      <c r="W60" s="56">
        <f t="shared" si="4"/>
        <v>0.2</v>
      </c>
      <c r="X60" s="248"/>
      <c r="Y60" s="251"/>
      <c r="Z60" s="254"/>
      <c r="AA60" s="257"/>
      <c r="AB60" s="257"/>
      <c r="AC60" s="369"/>
      <c r="AD60" s="967"/>
      <c r="AE60" s="57"/>
      <c r="AF60" s="235"/>
      <c r="AG60" s="236"/>
      <c r="AH60" s="236"/>
      <c r="AI60" s="236"/>
      <c r="AJ60" s="490"/>
      <c r="AK60" s="69"/>
      <c r="AP60" s="71"/>
      <c r="AQ60" s="238"/>
    </row>
    <row r="61" spans="1:43" ht="30" customHeight="1" x14ac:dyDescent="0.3">
      <c r="A61" s="1000"/>
      <c r="B61" s="1002"/>
      <c r="C61" s="961"/>
      <c r="D61" s="964"/>
      <c r="E61" s="417"/>
      <c r="F61" s="420"/>
      <c r="G61" s="986"/>
      <c r="H61" s="426"/>
      <c r="I61" s="995"/>
      <c r="J61" s="995"/>
      <c r="K61" s="997"/>
      <c r="L61" s="432" t="s">
        <v>106</v>
      </c>
      <c r="M61" s="409">
        <v>0.2</v>
      </c>
      <c r="N61" s="72" t="s">
        <v>46</v>
      </c>
      <c r="O61" s="90">
        <v>0.25</v>
      </c>
      <c r="P61" s="90">
        <v>0.5</v>
      </c>
      <c r="Q61" s="90">
        <v>0.75</v>
      </c>
      <c r="R61" s="89">
        <v>1</v>
      </c>
      <c r="S61" s="65">
        <f t="shared" ref="S61" si="242">SUM(O61:O61)*M61</f>
        <v>0.05</v>
      </c>
      <c r="T61" s="66">
        <f t="shared" ref="T61" si="243">SUM(P61:P61)*M61</f>
        <v>0.1</v>
      </c>
      <c r="U61" s="66">
        <f t="shared" ref="U61" si="244">SUM(Q61:Q61)*M61</f>
        <v>0.15000000000000002</v>
      </c>
      <c r="V61" s="67">
        <f t="shared" ref="V61" si="245">SUM(R61:R61)*M61</f>
        <v>0.2</v>
      </c>
      <c r="W61" s="68">
        <f t="shared" si="4"/>
        <v>0.2</v>
      </c>
      <c r="X61" s="248"/>
      <c r="Y61" s="251"/>
      <c r="Z61" s="254"/>
      <c r="AA61" s="257"/>
      <c r="AB61" s="257"/>
      <c r="AC61" s="369"/>
      <c r="AD61" s="967"/>
      <c r="AE61" s="47"/>
      <c r="AF61" s="228" t="str">
        <f t="shared" ref="AF61" si="246">+IF(R62&gt;R61,"SUPERADA",IF(V62=V61,"EQUILIBRADA",IF(V62&lt;V61,"PARA MEJORAR")))</f>
        <v>EQUILIBRADA</v>
      </c>
      <c r="AG61" s="236"/>
      <c r="AH61" s="236"/>
      <c r="AI61" s="236"/>
      <c r="AJ61" s="490"/>
      <c r="AK61" s="69"/>
      <c r="AP61" s="71"/>
      <c r="AQ61" s="238"/>
    </row>
    <row r="62" spans="1:43" ht="30" customHeight="1" thickBot="1" x14ac:dyDescent="0.35">
      <c r="A62" s="1000"/>
      <c r="B62" s="1002"/>
      <c r="C62" s="961"/>
      <c r="D62" s="964"/>
      <c r="E62" s="417"/>
      <c r="F62" s="420"/>
      <c r="G62" s="986"/>
      <c r="H62" s="426"/>
      <c r="I62" s="995"/>
      <c r="J62" s="995"/>
      <c r="K62" s="997"/>
      <c r="L62" s="434"/>
      <c r="M62" s="407"/>
      <c r="N62" s="49" t="s">
        <v>52</v>
      </c>
      <c r="O62" s="51">
        <v>0.25</v>
      </c>
      <c r="P62" s="51">
        <v>0.5</v>
      </c>
      <c r="Q62" s="51">
        <v>0.75</v>
      </c>
      <c r="R62" s="52">
        <v>1</v>
      </c>
      <c r="S62" s="53">
        <f t="shared" ref="S62" si="247">SUM(O62:O62)*M61</f>
        <v>0.05</v>
      </c>
      <c r="T62" s="54">
        <f t="shared" ref="T62" si="248">SUM(P62:P62)*M61</f>
        <v>0.1</v>
      </c>
      <c r="U62" s="54">
        <f t="shared" ref="U62" si="249">SUM(Q62:Q62)*M61</f>
        <v>0.15000000000000002</v>
      </c>
      <c r="V62" s="55">
        <f t="shared" ref="V62" si="250">SUM(R62:R62)*M61</f>
        <v>0.2</v>
      </c>
      <c r="W62" s="56">
        <f t="shared" si="4"/>
        <v>0.2</v>
      </c>
      <c r="X62" s="248"/>
      <c r="Y62" s="251"/>
      <c r="Z62" s="254"/>
      <c r="AA62" s="257"/>
      <c r="AB62" s="257"/>
      <c r="AC62" s="369"/>
      <c r="AD62" s="967"/>
      <c r="AE62" s="57"/>
      <c r="AF62" s="235"/>
      <c r="AG62" s="236"/>
      <c r="AH62" s="236"/>
      <c r="AI62" s="236"/>
      <c r="AJ62" s="490"/>
      <c r="AK62" s="69"/>
      <c r="AP62" s="71"/>
      <c r="AQ62" s="238"/>
    </row>
    <row r="63" spans="1:43" ht="30" customHeight="1" x14ac:dyDescent="0.3">
      <c r="A63" s="1000"/>
      <c r="B63" s="1002"/>
      <c r="C63" s="961"/>
      <c r="D63" s="964"/>
      <c r="E63" s="417"/>
      <c r="F63" s="420"/>
      <c r="G63" s="986"/>
      <c r="H63" s="426"/>
      <c r="I63" s="995"/>
      <c r="J63" s="995"/>
      <c r="K63" s="997"/>
      <c r="L63" s="432" t="s">
        <v>107</v>
      </c>
      <c r="M63" s="409">
        <v>0.2</v>
      </c>
      <c r="N63" s="72" t="s">
        <v>46</v>
      </c>
      <c r="O63" s="90">
        <v>0.25</v>
      </c>
      <c r="P63" s="90">
        <v>0.5</v>
      </c>
      <c r="Q63" s="90">
        <v>0.75</v>
      </c>
      <c r="R63" s="89">
        <v>1</v>
      </c>
      <c r="S63" s="65">
        <f t="shared" ref="S63" si="251">SUM(O63:O63)*M63</f>
        <v>0.05</v>
      </c>
      <c r="T63" s="66">
        <f t="shared" ref="T63" si="252">SUM(P63:P63)*M63</f>
        <v>0.1</v>
      </c>
      <c r="U63" s="66">
        <f t="shared" ref="U63" si="253">SUM(Q63:Q63)*M63</f>
        <v>0.15000000000000002</v>
      </c>
      <c r="V63" s="67">
        <f t="shared" ref="V63" si="254">SUM(R63:R63)*M63</f>
        <v>0.2</v>
      </c>
      <c r="W63" s="68">
        <f t="shared" si="4"/>
        <v>0.2</v>
      </c>
      <c r="X63" s="248"/>
      <c r="Y63" s="251"/>
      <c r="Z63" s="254"/>
      <c r="AA63" s="257"/>
      <c r="AB63" s="257"/>
      <c r="AC63" s="369"/>
      <c r="AD63" s="967"/>
      <c r="AE63" s="47"/>
      <c r="AF63" s="228" t="str">
        <f t="shared" ref="AF63" si="255">+IF(R64&gt;R63,"SUPERADA",IF(V64=V63,"EQUILIBRADA",IF(V64&lt;V63,"PARA MEJORAR")))</f>
        <v>EQUILIBRADA</v>
      </c>
      <c r="AG63" s="236"/>
      <c r="AH63" s="236"/>
      <c r="AI63" s="236"/>
      <c r="AJ63" s="490"/>
      <c r="AK63" s="69"/>
      <c r="AP63" s="71"/>
      <c r="AQ63" s="238"/>
    </row>
    <row r="64" spans="1:43" ht="30" customHeight="1" thickBot="1" x14ac:dyDescent="0.35">
      <c r="A64" s="1000"/>
      <c r="B64" s="1002"/>
      <c r="C64" s="961"/>
      <c r="D64" s="964"/>
      <c r="E64" s="417"/>
      <c r="F64" s="420"/>
      <c r="G64" s="987"/>
      <c r="H64" s="427"/>
      <c r="I64" s="982"/>
      <c r="J64" s="982"/>
      <c r="K64" s="998"/>
      <c r="L64" s="433"/>
      <c r="M64" s="429"/>
      <c r="N64" s="73" t="s">
        <v>52</v>
      </c>
      <c r="O64" s="75">
        <v>0.25</v>
      </c>
      <c r="P64" s="75">
        <v>0.5</v>
      </c>
      <c r="Q64" s="75">
        <v>0.5</v>
      </c>
      <c r="R64" s="76">
        <v>1</v>
      </c>
      <c r="S64" s="53">
        <f t="shared" ref="S64" si="256">SUM(O64:O64)*M63</f>
        <v>0.05</v>
      </c>
      <c r="T64" s="54">
        <f t="shared" ref="T64" si="257">SUM(P64:P64)*M63</f>
        <v>0.1</v>
      </c>
      <c r="U64" s="54">
        <f t="shared" ref="U64" si="258">SUM(Q64:Q64)*M63</f>
        <v>0.1</v>
      </c>
      <c r="V64" s="55">
        <f t="shared" ref="V64" si="259">SUM(R64:R64)*M63</f>
        <v>0.2</v>
      </c>
      <c r="W64" s="56">
        <f t="shared" si="4"/>
        <v>0.2</v>
      </c>
      <c r="X64" s="249"/>
      <c r="Y64" s="252"/>
      <c r="Z64" s="255"/>
      <c r="AA64" s="258"/>
      <c r="AB64" s="258"/>
      <c r="AC64" s="369"/>
      <c r="AD64" s="967"/>
      <c r="AE64" s="57"/>
      <c r="AF64" s="235"/>
      <c r="AG64" s="229"/>
      <c r="AH64" s="236"/>
      <c r="AI64" s="236"/>
      <c r="AJ64" s="490"/>
      <c r="AK64" s="69"/>
      <c r="AP64" s="71"/>
      <c r="AQ64" s="239"/>
    </row>
    <row r="65" spans="1:43" ht="30" customHeight="1" x14ac:dyDescent="0.3">
      <c r="A65" s="1000"/>
      <c r="B65" s="1002"/>
      <c r="C65" s="961"/>
      <c r="D65" s="964"/>
      <c r="E65" s="417"/>
      <c r="F65" s="420"/>
      <c r="G65" s="985" t="s">
        <v>108</v>
      </c>
      <c r="H65" s="425">
        <v>8</v>
      </c>
      <c r="I65" s="988" t="s">
        <v>109</v>
      </c>
      <c r="J65" s="988" t="s">
        <v>110</v>
      </c>
      <c r="K65" s="990">
        <v>1</v>
      </c>
      <c r="L65" s="993" t="s">
        <v>111</v>
      </c>
      <c r="M65" s="406">
        <v>0.5</v>
      </c>
      <c r="N65" s="39" t="s">
        <v>46</v>
      </c>
      <c r="O65" s="77">
        <v>1</v>
      </c>
      <c r="P65" s="77">
        <v>1</v>
      </c>
      <c r="Q65" s="77">
        <v>1</v>
      </c>
      <c r="R65" s="78">
        <v>1</v>
      </c>
      <c r="S65" s="43">
        <f t="shared" ref="S65" si="260">SUM(O65:O65)*M65</f>
        <v>0.5</v>
      </c>
      <c r="T65" s="44">
        <f t="shared" ref="T65" si="261">SUM(P65:P65)*M65</f>
        <v>0.5</v>
      </c>
      <c r="U65" s="44">
        <f t="shared" ref="U65" si="262">SUM(Q65:Q65)*M65</f>
        <v>0.5</v>
      </c>
      <c r="V65" s="45">
        <f t="shared" ref="V65" si="263">SUM(R65:R65)*M65</f>
        <v>0.5</v>
      </c>
      <c r="W65" s="46">
        <f t="shared" si="4"/>
        <v>0.5</v>
      </c>
      <c r="X65" s="247">
        <f>+S66+S68</f>
        <v>0.5625</v>
      </c>
      <c r="Y65" s="250">
        <f>+T66+T68</f>
        <v>0.59</v>
      </c>
      <c r="Z65" s="253">
        <f>+U66+U68</f>
        <v>0.77</v>
      </c>
      <c r="AA65" s="256">
        <f>+V66+V68</f>
        <v>1</v>
      </c>
      <c r="AB65" s="256">
        <f>+W66+W68</f>
        <v>1</v>
      </c>
      <c r="AC65" s="369"/>
      <c r="AD65" s="966" t="s">
        <v>112</v>
      </c>
      <c r="AE65" s="47"/>
      <c r="AF65" s="228" t="str">
        <f t="shared" ref="AF65" si="264">+IF(R66&gt;R65,"SUPERADA",IF(V66=V65,"EQUILIBRADA",IF(V66&lt;V65,"PARA MEJORAR")))</f>
        <v>EQUILIBRADA</v>
      </c>
      <c r="AG65" s="228" t="str">
        <f>IF(COUNTIF(AF65:AF68,"PARA MEJORAR")&gt;=1,"PARA MEJORAR","BIEN")</f>
        <v>BIEN</v>
      </c>
      <c r="AH65" s="236"/>
      <c r="AI65" s="236"/>
      <c r="AJ65" s="490"/>
      <c r="AK65" s="58"/>
      <c r="AL65" s="59"/>
      <c r="AM65" s="59"/>
      <c r="AN65" s="59"/>
      <c r="AO65" s="59"/>
      <c r="AP65" s="60"/>
      <c r="AQ65" s="237"/>
    </row>
    <row r="66" spans="1:43" ht="30" customHeight="1" thickBot="1" x14ac:dyDescent="0.35">
      <c r="A66" s="1000"/>
      <c r="B66" s="1002"/>
      <c r="C66" s="961"/>
      <c r="D66" s="964"/>
      <c r="E66" s="417"/>
      <c r="F66" s="420"/>
      <c r="G66" s="986"/>
      <c r="H66" s="426"/>
      <c r="I66" s="989"/>
      <c r="J66" s="989"/>
      <c r="K66" s="991"/>
      <c r="L66" s="994"/>
      <c r="M66" s="407"/>
      <c r="N66" s="49" t="s">
        <v>52</v>
      </c>
      <c r="O66" s="79">
        <v>1</v>
      </c>
      <c r="P66" s="79">
        <v>1</v>
      </c>
      <c r="Q66" s="79">
        <v>1</v>
      </c>
      <c r="R66" s="80">
        <v>1</v>
      </c>
      <c r="S66" s="53">
        <f t="shared" ref="S66" si="265">SUM(O66:O66)*M65</f>
        <v>0.5</v>
      </c>
      <c r="T66" s="54">
        <f t="shared" ref="T66" si="266">SUM(P66:P66)*M65</f>
        <v>0.5</v>
      </c>
      <c r="U66" s="54">
        <f t="shared" ref="U66" si="267">SUM(Q66:Q66)*M65</f>
        <v>0.5</v>
      </c>
      <c r="V66" s="55">
        <f t="shared" ref="V66" si="268">SUM(R66:R66)*M65</f>
        <v>0.5</v>
      </c>
      <c r="W66" s="56">
        <f t="shared" si="4"/>
        <v>0.5</v>
      </c>
      <c r="X66" s="248"/>
      <c r="Y66" s="251"/>
      <c r="Z66" s="254"/>
      <c r="AA66" s="257"/>
      <c r="AB66" s="257"/>
      <c r="AC66" s="369"/>
      <c r="AD66" s="967"/>
      <c r="AE66" s="57"/>
      <c r="AF66" s="235"/>
      <c r="AG66" s="236"/>
      <c r="AH66" s="236"/>
      <c r="AI66" s="236"/>
      <c r="AJ66" s="490"/>
      <c r="AK66" s="69"/>
      <c r="AP66" s="71"/>
      <c r="AQ66" s="238"/>
    </row>
    <row r="67" spans="1:43" ht="30" customHeight="1" x14ac:dyDescent="0.3">
      <c r="A67" s="1000"/>
      <c r="B67" s="1002"/>
      <c r="C67" s="961"/>
      <c r="D67" s="964"/>
      <c r="E67" s="417"/>
      <c r="F67" s="420"/>
      <c r="G67" s="986"/>
      <c r="H67" s="426"/>
      <c r="I67" s="981" t="s">
        <v>113</v>
      </c>
      <c r="J67" s="981" t="s">
        <v>114</v>
      </c>
      <c r="K67" s="991"/>
      <c r="L67" s="983" t="s">
        <v>115</v>
      </c>
      <c r="M67" s="409">
        <v>0.5</v>
      </c>
      <c r="N67" s="61" t="s">
        <v>46</v>
      </c>
      <c r="O67" s="81">
        <v>0.25</v>
      </c>
      <c r="P67" s="81">
        <v>0.45</v>
      </c>
      <c r="Q67" s="81">
        <v>0.72</v>
      </c>
      <c r="R67" s="82">
        <v>1</v>
      </c>
      <c r="S67" s="65">
        <f t="shared" ref="S67" si="269">SUM(O67:O67)*M67</f>
        <v>0.125</v>
      </c>
      <c r="T67" s="66">
        <f t="shared" ref="T67" si="270">SUM(P67:P67)*M67</f>
        <v>0.22500000000000001</v>
      </c>
      <c r="U67" s="66">
        <f t="shared" ref="U67" si="271">SUM(Q67:Q67)*M67</f>
        <v>0.36</v>
      </c>
      <c r="V67" s="67">
        <f t="shared" ref="V67" si="272">SUM(R67:R67)*M67</f>
        <v>0.5</v>
      </c>
      <c r="W67" s="68">
        <f t="shared" si="4"/>
        <v>0.5</v>
      </c>
      <c r="X67" s="248"/>
      <c r="Y67" s="251"/>
      <c r="Z67" s="254"/>
      <c r="AA67" s="257"/>
      <c r="AB67" s="257"/>
      <c r="AC67" s="369"/>
      <c r="AD67" s="967"/>
      <c r="AE67" s="47"/>
      <c r="AF67" s="228" t="str">
        <f t="shared" ref="AF67" si="273">+IF(R68&gt;R67,"SUPERADA",IF(V68=V67,"EQUILIBRADA",IF(V68&lt;V67,"PARA MEJORAR")))</f>
        <v>EQUILIBRADA</v>
      </c>
      <c r="AG67" s="236"/>
      <c r="AH67" s="236"/>
      <c r="AI67" s="236"/>
      <c r="AJ67" s="490"/>
      <c r="AK67" s="69"/>
      <c r="AP67" s="71"/>
      <c r="AQ67" s="238"/>
    </row>
    <row r="68" spans="1:43" ht="30" customHeight="1" thickBot="1" x14ac:dyDescent="0.35">
      <c r="A68" s="1000"/>
      <c r="B68" s="1002"/>
      <c r="C68" s="962"/>
      <c r="D68" s="965"/>
      <c r="E68" s="418"/>
      <c r="F68" s="421"/>
      <c r="G68" s="987"/>
      <c r="H68" s="427"/>
      <c r="I68" s="982"/>
      <c r="J68" s="982"/>
      <c r="K68" s="992"/>
      <c r="L68" s="984"/>
      <c r="M68" s="429"/>
      <c r="N68" s="73" t="s">
        <v>52</v>
      </c>
      <c r="O68" s="83">
        <v>0.125</v>
      </c>
      <c r="P68" s="83">
        <v>0.18</v>
      </c>
      <c r="Q68" s="83">
        <v>0.54</v>
      </c>
      <c r="R68" s="84">
        <v>1</v>
      </c>
      <c r="S68" s="85">
        <f t="shared" ref="S68" si="274">SUM(O68:O68)*M67</f>
        <v>6.25E-2</v>
      </c>
      <c r="T68" s="86">
        <f t="shared" ref="T68" si="275">SUM(P68:P68)*M67</f>
        <v>0.09</v>
      </c>
      <c r="U68" s="86">
        <f t="shared" ref="U68" si="276">SUM(Q68:Q68)*M67</f>
        <v>0.27</v>
      </c>
      <c r="V68" s="87">
        <f t="shared" ref="V68" si="277">SUM(R68:R68)*M67</f>
        <v>0.5</v>
      </c>
      <c r="W68" s="88">
        <f t="shared" si="4"/>
        <v>0.5</v>
      </c>
      <c r="X68" s="249"/>
      <c r="Y68" s="252"/>
      <c r="Z68" s="255"/>
      <c r="AA68" s="258"/>
      <c r="AB68" s="258"/>
      <c r="AC68" s="369"/>
      <c r="AD68" s="968"/>
      <c r="AE68" s="57"/>
      <c r="AF68" s="235"/>
      <c r="AG68" s="229"/>
      <c r="AH68" s="229"/>
      <c r="AI68" s="236"/>
      <c r="AJ68" s="490"/>
      <c r="AK68" s="69"/>
      <c r="AP68" s="71"/>
      <c r="AQ68" s="239"/>
    </row>
    <row r="69" spans="1:43" ht="30" customHeight="1" x14ac:dyDescent="0.3">
      <c r="A69" s="1000"/>
      <c r="B69" s="1002"/>
      <c r="C69" s="960">
        <v>3</v>
      </c>
      <c r="D69" s="963" t="s">
        <v>116</v>
      </c>
      <c r="E69" s="416">
        <v>3</v>
      </c>
      <c r="F69" s="419" t="s">
        <v>117</v>
      </c>
      <c r="G69" s="435" t="s">
        <v>118</v>
      </c>
      <c r="H69" s="425">
        <v>9</v>
      </c>
      <c r="I69" s="438" t="s">
        <v>119</v>
      </c>
      <c r="J69" s="978" t="s">
        <v>120</v>
      </c>
      <c r="K69" s="438">
        <v>1</v>
      </c>
      <c r="L69" s="444" t="s">
        <v>121</v>
      </c>
      <c r="M69" s="406">
        <v>0.25</v>
      </c>
      <c r="N69" s="39" t="s">
        <v>46</v>
      </c>
      <c r="O69" s="40">
        <v>0.3</v>
      </c>
      <c r="P69" s="41">
        <v>0.6</v>
      </c>
      <c r="Q69" s="41">
        <v>0.8</v>
      </c>
      <c r="R69" s="42">
        <v>1</v>
      </c>
      <c r="S69" s="65">
        <f t="shared" ref="S69" si="278">SUM(O69:O69)*M69</f>
        <v>7.4999999999999997E-2</v>
      </c>
      <c r="T69" s="66">
        <f t="shared" ref="T69" si="279">SUM(P69:P69)*M69</f>
        <v>0.15</v>
      </c>
      <c r="U69" s="66">
        <f t="shared" ref="U69" si="280">SUM(Q69:Q69)*M69</f>
        <v>0.2</v>
      </c>
      <c r="V69" s="67">
        <f t="shared" ref="V69" si="281">SUM(R69:R69)*M69</f>
        <v>0.25</v>
      </c>
      <c r="W69" s="68">
        <f t="shared" si="4"/>
        <v>0.25</v>
      </c>
      <c r="X69" s="247">
        <f>+S70+S72+S74+S76+S78</f>
        <v>0.15</v>
      </c>
      <c r="Y69" s="250">
        <f>+T70+T72+T74+T76+T78</f>
        <v>0.38</v>
      </c>
      <c r="Z69" s="253">
        <f>+U70+U72+U74+U76+U78</f>
        <v>0.66</v>
      </c>
      <c r="AA69" s="256">
        <f>+V70+V72+V76+V74+V78</f>
        <v>1</v>
      </c>
      <c r="AB69" s="256">
        <f>+W70+W72+W76+W74+W78</f>
        <v>1</v>
      </c>
      <c r="AC69" s="369"/>
      <c r="AD69" s="966" t="s">
        <v>122</v>
      </c>
      <c r="AE69" s="47"/>
      <c r="AF69" s="228" t="str">
        <f t="shared" ref="AF69" si="282">+IF(R70&gt;R69,"SUPERADA",IF(V70=V69,"EQUILIBRADA",IF(V70&lt;V69,"PARA MEJORAR")))</f>
        <v>EQUILIBRADA</v>
      </c>
      <c r="AG69" s="228" t="str">
        <f>IF(COUNTIF(AF69:AF78,"PARA MEJORAR")&gt;=1,"PARA MEJORAR","BIEN")</f>
        <v>BIEN</v>
      </c>
      <c r="AH69" s="228" t="str">
        <f>IF(COUNTIF(AG69:AG78,"PARA MEJORAR")&gt;=1,"PARA MEJORAR","BIEN")</f>
        <v>BIEN</v>
      </c>
      <c r="AI69" s="236"/>
      <c r="AJ69" s="490"/>
      <c r="AK69" s="58"/>
      <c r="AL69" s="59"/>
      <c r="AM69" s="59"/>
      <c r="AN69" s="59"/>
      <c r="AO69" s="59"/>
      <c r="AP69" s="60"/>
      <c r="AQ69" s="237"/>
    </row>
    <row r="70" spans="1:43" ht="30" customHeight="1" thickBot="1" x14ac:dyDescent="0.35">
      <c r="A70" s="1000"/>
      <c r="B70" s="1002"/>
      <c r="C70" s="961"/>
      <c r="D70" s="964"/>
      <c r="E70" s="417"/>
      <c r="F70" s="420"/>
      <c r="G70" s="436"/>
      <c r="H70" s="426"/>
      <c r="I70" s="439"/>
      <c r="J70" s="979"/>
      <c r="K70" s="439"/>
      <c r="L70" s="434"/>
      <c r="M70" s="407"/>
      <c r="N70" s="49" t="s">
        <v>52</v>
      </c>
      <c r="O70" s="50">
        <v>0.3</v>
      </c>
      <c r="P70" s="51">
        <v>0.6</v>
      </c>
      <c r="Q70" s="51">
        <v>0.8</v>
      </c>
      <c r="R70" s="52">
        <v>1</v>
      </c>
      <c r="S70" s="53">
        <f t="shared" ref="S70" si="283">SUM(O70:O70)*M69</f>
        <v>7.4999999999999997E-2</v>
      </c>
      <c r="T70" s="54">
        <f t="shared" ref="T70" si="284">SUM(P70:P70)*M69</f>
        <v>0.15</v>
      </c>
      <c r="U70" s="54">
        <f t="shared" ref="U70" si="285">SUM(Q70:Q70)*M69</f>
        <v>0.2</v>
      </c>
      <c r="V70" s="55">
        <f t="shared" ref="V70" si="286">SUM(R70:R70)*M69</f>
        <v>0.25</v>
      </c>
      <c r="W70" s="56">
        <f t="shared" si="4"/>
        <v>0.25</v>
      </c>
      <c r="X70" s="248"/>
      <c r="Y70" s="251"/>
      <c r="Z70" s="254"/>
      <c r="AA70" s="257"/>
      <c r="AB70" s="257"/>
      <c r="AC70" s="369"/>
      <c r="AD70" s="967"/>
      <c r="AE70" s="57"/>
      <c r="AF70" s="235"/>
      <c r="AG70" s="236"/>
      <c r="AH70" s="236"/>
      <c r="AI70" s="236"/>
      <c r="AJ70" s="490"/>
      <c r="AK70" s="69"/>
      <c r="AP70" s="71"/>
      <c r="AQ70" s="238"/>
    </row>
    <row r="71" spans="1:43" ht="30" customHeight="1" x14ac:dyDescent="0.3">
      <c r="A71" s="1000"/>
      <c r="B71" s="1002"/>
      <c r="C71" s="961"/>
      <c r="D71" s="964"/>
      <c r="E71" s="417"/>
      <c r="F71" s="420"/>
      <c r="G71" s="436"/>
      <c r="H71" s="426"/>
      <c r="I71" s="439"/>
      <c r="J71" s="979"/>
      <c r="K71" s="439"/>
      <c r="L71" s="432" t="s">
        <v>123</v>
      </c>
      <c r="M71" s="409">
        <v>0.25</v>
      </c>
      <c r="N71" s="72" t="s">
        <v>46</v>
      </c>
      <c r="O71" s="91">
        <v>0.3</v>
      </c>
      <c r="P71" s="90">
        <v>0.6</v>
      </c>
      <c r="Q71" s="90">
        <v>0.8</v>
      </c>
      <c r="R71" s="89">
        <v>1</v>
      </c>
      <c r="S71" s="65">
        <f t="shared" ref="S71" si="287">SUM(O71:O71)*M71</f>
        <v>7.4999999999999997E-2</v>
      </c>
      <c r="T71" s="66">
        <f t="shared" ref="T71" si="288">SUM(P71:P71)*M71</f>
        <v>0.15</v>
      </c>
      <c r="U71" s="66">
        <f t="shared" ref="U71" si="289">SUM(Q71:Q71)*M71</f>
        <v>0.2</v>
      </c>
      <c r="V71" s="67">
        <f t="shared" ref="V71" si="290">SUM(R71:R71)*M71</f>
        <v>0.25</v>
      </c>
      <c r="W71" s="68">
        <f t="shared" ref="W71:W134" si="291">MAX(S71:V71)</f>
        <v>0.25</v>
      </c>
      <c r="X71" s="248"/>
      <c r="Y71" s="251"/>
      <c r="Z71" s="254"/>
      <c r="AA71" s="257"/>
      <c r="AB71" s="257"/>
      <c r="AC71" s="369"/>
      <c r="AD71" s="967"/>
      <c r="AE71" s="47"/>
      <c r="AF71" s="228" t="str">
        <f t="shared" ref="AF71" si="292">+IF(R72&gt;R71,"SUPERADA",IF(V72=V71,"EQUILIBRADA",IF(V72&lt;V71,"PARA MEJORAR")))</f>
        <v>EQUILIBRADA</v>
      </c>
      <c r="AG71" s="236"/>
      <c r="AH71" s="236"/>
      <c r="AI71" s="236"/>
      <c r="AJ71" s="490"/>
      <c r="AK71" s="69"/>
      <c r="AP71" s="71"/>
      <c r="AQ71" s="238"/>
    </row>
    <row r="72" spans="1:43" ht="30" customHeight="1" thickBot="1" x14ac:dyDescent="0.35">
      <c r="A72" s="1000"/>
      <c r="B72" s="1002"/>
      <c r="C72" s="961"/>
      <c r="D72" s="964"/>
      <c r="E72" s="417"/>
      <c r="F72" s="420"/>
      <c r="G72" s="436"/>
      <c r="H72" s="426"/>
      <c r="I72" s="439"/>
      <c r="J72" s="979"/>
      <c r="K72" s="439"/>
      <c r="L72" s="434"/>
      <c r="M72" s="407"/>
      <c r="N72" s="49" t="s">
        <v>52</v>
      </c>
      <c r="O72" s="50">
        <v>0.3</v>
      </c>
      <c r="P72" s="51">
        <v>0.6</v>
      </c>
      <c r="Q72" s="51">
        <v>0.8</v>
      </c>
      <c r="R72" s="52">
        <v>1</v>
      </c>
      <c r="S72" s="53">
        <f t="shared" ref="S72" si="293">SUM(O72:O72)*M71</f>
        <v>7.4999999999999997E-2</v>
      </c>
      <c r="T72" s="54">
        <f t="shared" ref="T72" si="294">SUM(P72:P72)*M71</f>
        <v>0.15</v>
      </c>
      <c r="U72" s="54">
        <f t="shared" ref="U72" si="295">SUM(Q72:Q72)*M71</f>
        <v>0.2</v>
      </c>
      <c r="V72" s="55">
        <f t="shared" ref="V72" si="296">SUM(R72:R72)*M71</f>
        <v>0.25</v>
      </c>
      <c r="W72" s="56">
        <f t="shared" si="291"/>
        <v>0.25</v>
      </c>
      <c r="X72" s="248"/>
      <c r="Y72" s="251"/>
      <c r="Z72" s="254"/>
      <c r="AA72" s="257"/>
      <c r="AB72" s="257"/>
      <c r="AC72" s="369"/>
      <c r="AD72" s="967"/>
      <c r="AE72" s="57"/>
      <c r="AF72" s="235"/>
      <c r="AG72" s="236"/>
      <c r="AH72" s="236"/>
      <c r="AI72" s="236"/>
      <c r="AJ72" s="490"/>
      <c r="AK72" s="69"/>
      <c r="AP72" s="71"/>
      <c r="AQ72" s="238"/>
    </row>
    <row r="73" spans="1:43" ht="30" customHeight="1" x14ac:dyDescent="0.3">
      <c r="A73" s="1000"/>
      <c r="B73" s="1002"/>
      <c r="C73" s="961"/>
      <c r="D73" s="964"/>
      <c r="E73" s="417"/>
      <c r="F73" s="420"/>
      <c r="G73" s="436"/>
      <c r="H73" s="426"/>
      <c r="I73" s="439"/>
      <c r="J73" s="979"/>
      <c r="K73" s="439"/>
      <c r="L73" s="432" t="s">
        <v>124</v>
      </c>
      <c r="M73" s="409">
        <v>0.1</v>
      </c>
      <c r="N73" s="72" t="s">
        <v>46</v>
      </c>
      <c r="O73" s="91">
        <v>0</v>
      </c>
      <c r="P73" s="90">
        <v>0</v>
      </c>
      <c r="Q73" s="90">
        <v>0.2</v>
      </c>
      <c r="R73" s="89">
        <v>1</v>
      </c>
      <c r="S73" s="65">
        <f t="shared" ref="S73" si="297">SUM(O73:O73)*M73</f>
        <v>0</v>
      </c>
      <c r="T73" s="66">
        <f t="shared" ref="T73" si="298">SUM(P73:P73)*M73</f>
        <v>0</v>
      </c>
      <c r="U73" s="66">
        <f t="shared" ref="U73" si="299">SUM(Q73:Q73)*M73</f>
        <v>2.0000000000000004E-2</v>
      </c>
      <c r="V73" s="67">
        <f t="shared" ref="V73" si="300">SUM(R73:R73)*M73</f>
        <v>0.1</v>
      </c>
      <c r="W73" s="68">
        <f t="shared" si="291"/>
        <v>0.1</v>
      </c>
      <c r="X73" s="248"/>
      <c r="Y73" s="251"/>
      <c r="Z73" s="254"/>
      <c r="AA73" s="257"/>
      <c r="AB73" s="257"/>
      <c r="AC73" s="369"/>
      <c r="AD73" s="967"/>
      <c r="AE73" s="47"/>
      <c r="AF73" s="228" t="str">
        <f t="shared" ref="AF73" si="301">+IF(R74&gt;R73,"SUPERADA",IF(V74=V73,"EQUILIBRADA",IF(V74&lt;V73,"PARA MEJORAR")))</f>
        <v>EQUILIBRADA</v>
      </c>
      <c r="AG73" s="236"/>
      <c r="AH73" s="236"/>
      <c r="AI73" s="236"/>
      <c r="AJ73" s="490"/>
      <c r="AK73" s="69"/>
      <c r="AP73" s="71"/>
      <c r="AQ73" s="238"/>
    </row>
    <row r="74" spans="1:43" ht="30" customHeight="1" thickBot="1" x14ac:dyDescent="0.35">
      <c r="A74" s="1000"/>
      <c r="B74" s="1002"/>
      <c r="C74" s="961"/>
      <c r="D74" s="964"/>
      <c r="E74" s="417"/>
      <c r="F74" s="420"/>
      <c r="G74" s="436"/>
      <c r="H74" s="426"/>
      <c r="I74" s="439"/>
      <c r="J74" s="979"/>
      <c r="K74" s="439"/>
      <c r="L74" s="434"/>
      <c r="M74" s="407"/>
      <c r="N74" s="49" t="s">
        <v>52</v>
      </c>
      <c r="O74" s="50">
        <v>0</v>
      </c>
      <c r="P74" s="51">
        <v>0</v>
      </c>
      <c r="Q74" s="51">
        <v>0.2</v>
      </c>
      <c r="R74" s="52">
        <v>1</v>
      </c>
      <c r="S74" s="53">
        <f t="shared" ref="S74" si="302">SUM(O74:O74)*M73</f>
        <v>0</v>
      </c>
      <c r="T74" s="54">
        <f t="shared" ref="T74" si="303">SUM(P74:P74)*M73</f>
        <v>0</v>
      </c>
      <c r="U74" s="54">
        <f t="shared" ref="U74" si="304">SUM(Q74:Q74)*M73</f>
        <v>2.0000000000000004E-2</v>
      </c>
      <c r="V74" s="55">
        <f t="shared" ref="V74" si="305">SUM(R74:R74)*M73</f>
        <v>0.1</v>
      </c>
      <c r="W74" s="56">
        <f t="shared" si="291"/>
        <v>0.1</v>
      </c>
      <c r="X74" s="248"/>
      <c r="Y74" s="251"/>
      <c r="Z74" s="254"/>
      <c r="AA74" s="257"/>
      <c r="AB74" s="257"/>
      <c r="AC74" s="369"/>
      <c r="AD74" s="967"/>
      <c r="AE74" s="57"/>
      <c r="AF74" s="235"/>
      <c r="AG74" s="236"/>
      <c r="AH74" s="236"/>
      <c r="AI74" s="236"/>
      <c r="AJ74" s="490"/>
      <c r="AK74" s="69"/>
      <c r="AP74" s="71"/>
      <c r="AQ74" s="238"/>
    </row>
    <row r="75" spans="1:43" ht="30" customHeight="1" x14ac:dyDescent="0.3">
      <c r="A75" s="1000"/>
      <c r="B75" s="1002"/>
      <c r="C75" s="961"/>
      <c r="D75" s="964"/>
      <c r="E75" s="417"/>
      <c r="F75" s="420"/>
      <c r="G75" s="436"/>
      <c r="H75" s="426"/>
      <c r="I75" s="439"/>
      <c r="J75" s="979"/>
      <c r="K75" s="439"/>
      <c r="L75" s="432" t="s">
        <v>125</v>
      </c>
      <c r="M75" s="409">
        <v>0.25</v>
      </c>
      <c r="N75" s="72" t="s">
        <v>46</v>
      </c>
      <c r="O75" s="91">
        <v>0.2</v>
      </c>
      <c r="P75" s="90">
        <v>0.2</v>
      </c>
      <c r="Q75" s="92">
        <v>0.6</v>
      </c>
      <c r="R75" s="89">
        <v>1</v>
      </c>
      <c r="S75" s="65">
        <f t="shared" ref="S75" si="306">SUM(O75:O75)*M75</f>
        <v>0.05</v>
      </c>
      <c r="T75" s="66">
        <f t="shared" ref="T75" si="307">SUM(P75:P75)*M75</f>
        <v>0.05</v>
      </c>
      <c r="U75" s="66">
        <f t="shared" ref="U75" si="308">SUM(Q75:Q75)*M75</f>
        <v>0.15</v>
      </c>
      <c r="V75" s="67">
        <f t="shared" ref="V75" si="309">SUM(R75:R75)*M75</f>
        <v>0.25</v>
      </c>
      <c r="W75" s="68">
        <f t="shared" si="291"/>
        <v>0.25</v>
      </c>
      <c r="X75" s="248"/>
      <c r="Y75" s="251"/>
      <c r="Z75" s="254"/>
      <c r="AA75" s="257"/>
      <c r="AB75" s="257"/>
      <c r="AC75" s="369"/>
      <c r="AD75" s="967"/>
      <c r="AE75" s="47"/>
      <c r="AF75" s="228" t="str">
        <f t="shared" ref="AF75" si="310">+IF(R76&gt;R75,"SUPERADA",IF(V76=V75,"EQUILIBRADA",IF(V76&lt;V75,"PARA MEJORAR")))</f>
        <v>EQUILIBRADA</v>
      </c>
      <c r="AG75" s="236"/>
      <c r="AH75" s="236"/>
      <c r="AI75" s="236"/>
      <c r="AJ75" s="490"/>
      <c r="AK75" s="69"/>
      <c r="AP75" s="71"/>
      <c r="AQ75" s="238"/>
    </row>
    <row r="76" spans="1:43" ht="30" customHeight="1" thickBot="1" x14ac:dyDescent="0.35">
      <c r="A76" s="1000"/>
      <c r="B76" s="1002"/>
      <c r="C76" s="961"/>
      <c r="D76" s="964"/>
      <c r="E76" s="417"/>
      <c r="F76" s="420"/>
      <c r="G76" s="436"/>
      <c r="H76" s="426"/>
      <c r="I76" s="439"/>
      <c r="J76" s="979"/>
      <c r="K76" s="439"/>
      <c r="L76" s="434"/>
      <c r="M76" s="407"/>
      <c r="N76" s="49" t="s">
        <v>52</v>
      </c>
      <c r="O76" s="50">
        <v>0</v>
      </c>
      <c r="P76" s="51">
        <v>0.2</v>
      </c>
      <c r="Q76" s="51">
        <v>0.6</v>
      </c>
      <c r="R76" s="52">
        <v>1</v>
      </c>
      <c r="S76" s="53">
        <f t="shared" ref="S76" si="311">SUM(O76:O76)*M75</f>
        <v>0</v>
      </c>
      <c r="T76" s="54">
        <f t="shared" ref="T76" si="312">SUM(P76:P76)*M75</f>
        <v>0.05</v>
      </c>
      <c r="U76" s="54">
        <f t="shared" ref="U76" si="313">SUM(Q76:Q76)*M75</f>
        <v>0.15</v>
      </c>
      <c r="V76" s="55">
        <f t="shared" ref="V76" si="314">SUM(R76:R76)*M75</f>
        <v>0.25</v>
      </c>
      <c r="W76" s="56">
        <f t="shared" si="291"/>
        <v>0.25</v>
      </c>
      <c r="X76" s="248"/>
      <c r="Y76" s="251"/>
      <c r="Z76" s="254"/>
      <c r="AA76" s="257"/>
      <c r="AB76" s="257"/>
      <c r="AC76" s="369"/>
      <c r="AD76" s="967"/>
      <c r="AE76" s="57"/>
      <c r="AF76" s="235"/>
      <c r="AG76" s="236"/>
      <c r="AH76" s="236"/>
      <c r="AI76" s="236"/>
      <c r="AJ76" s="490"/>
      <c r="AK76" s="69"/>
      <c r="AP76" s="71"/>
      <c r="AQ76" s="238"/>
    </row>
    <row r="77" spans="1:43" ht="30" customHeight="1" x14ac:dyDescent="0.3">
      <c r="A77" s="1000"/>
      <c r="B77" s="1002"/>
      <c r="C77" s="961"/>
      <c r="D77" s="964"/>
      <c r="E77" s="417"/>
      <c r="F77" s="420"/>
      <c r="G77" s="436"/>
      <c r="H77" s="426"/>
      <c r="I77" s="439"/>
      <c r="J77" s="979"/>
      <c r="K77" s="439"/>
      <c r="L77" s="432" t="s">
        <v>126</v>
      </c>
      <c r="M77" s="409">
        <v>0.15</v>
      </c>
      <c r="N77" s="72" t="s">
        <v>46</v>
      </c>
      <c r="O77" s="91">
        <v>0.2</v>
      </c>
      <c r="P77" s="90">
        <v>0.2</v>
      </c>
      <c r="Q77" s="92">
        <v>0.6</v>
      </c>
      <c r="R77" s="89">
        <v>1</v>
      </c>
      <c r="S77" s="65">
        <f t="shared" ref="S77" si="315">SUM(O77:O77)*M77</f>
        <v>0.03</v>
      </c>
      <c r="T77" s="66">
        <f t="shared" ref="T77" si="316">SUM(P77:P77)*M77</f>
        <v>0.03</v>
      </c>
      <c r="U77" s="66">
        <f t="shared" ref="U77" si="317">SUM(Q77:Q77)*M77</f>
        <v>0.09</v>
      </c>
      <c r="V77" s="67">
        <f t="shared" ref="V77" si="318">SUM(R77:R77)*M77</f>
        <v>0.15</v>
      </c>
      <c r="W77" s="68">
        <f t="shared" si="291"/>
        <v>0.15</v>
      </c>
      <c r="X77" s="248"/>
      <c r="Y77" s="251"/>
      <c r="Z77" s="254"/>
      <c r="AA77" s="257"/>
      <c r="AB77" s="257"/>
      <c r="AC77" s="369"/>
      <c r="AD77" s="967"/>
      <c r="AE77" s="47"/>
      <c r="AF77" s="228" t="str">
        <f t="shared" ref="AF77" si="319">+IF(R78&gt;R77,"SUPERADA",IF(V78=V77,"EQUILIBRADA",IF(V78&lt;V77,"PARA MEJORAR")))</f>
        <v>EQUILIBRADA</v>
      </c>
      <c r="AG77" s="236"/>
      <c r="AH77" s="236"/>
      <c r="AI77" s="236"/>
      <c r="AJ77" s="490"/>
      <c r="AK77" s="69"/>
      <c r="AP77" s="71"/>
      <c r="AQ77" s="238"/>
    </row>
    <row r="78" spans="1:43" ht="30" customHeight="1" thickBot="1" x14ac:dyDescent="0.35">
      <c r="A78" s="1000"/>
      <c r="B78" s="1002"/>
      <c r="C78" s="962"/>
      <c r="D78" s="965"/>
      <c r="E78" s="418"/>
      <c r="F78" s="421"/>
      <c r="G78" s="437"/>
      <c r="H78" s="427"/>
      <c r="I78" s="440"/>
      <c r="J78" s="980"/>
      <c r="K78" s="440"/>
      <c r="L78" s="433"/>
      <c r="M78" s="429"/>
      <c r="N78" s="73" t="s">
        <v>52</v>
      </c>
      <c r="O78" s="74">
        <v>0</v>
      </c>
      <c r="P78" s="75">
        <v>0.2</v>
      </c>
      <c r="Q78" s="75">
        <v>0.6</v>
      </c>
      <c r="R78" s="76">
        <v>1</v>
      </c>
      <c r="S78" s="53">
        <f t="shared" ref="S78" si="320">SUM(O78:O78)*M77</f>
        <v>0</v>
      </c>
      <c r="T78" s="54">
        <f t="shared" ref="T78" si="321">SUM(P78:P78)*M77</f>
        <v>0.03</v>
      </c>
      <c r="U78" s="54">
        <f t="shared" ref="U78" si="322">SUM(Q78:Q78)*M77</f>
        <v>0.09</v>
      </c>
      <c r="V78" s="55">
        <f t="shared" ref="V78" si="323">SUM(R78:R78)*M77</f>
        <v>0.15</v>
      </c>
      <c r="W78" s="56">
        <f t="shared" si="291"/>
        <v>0.15</v>
      </c>
      <c r="X78" s="249"/>
      <c r="Y78" s="252"/>
      <c r="Z78" s="255"/>
      <c r="AA78" s="258"/>
      <c r="AB78" s="258"/>
      <c r="AC78" s="369"/>
      <c r="AD78" s="968"/>
      <c r="AE78" s="57"/>
      <c r="AF78" s="235"/>
      <c r="AG78" s="229"/>
      <c r="AH78" s="229"/>
      <c r="AI78" s="236"/>
      <c r="AJ78" s="490"/>
      <c r="AK78" s="69"/>
      <c r="AP78" s="71"/>
      <c r="AQ78" s="239"/>
    </row>
    <row r="79" spans="1:43" ht="30" customHeight="1" x14ac:dyDescent="0.3">
      <c r="A79" s="1000"/>
      <c r="B79" s="1002"/>
      <c r="C79" s="960">
        <v>4</v>
      </c>
      <c r="D79" s="963" t="s">
        <v>127</v>
      </c>
      <c r="E79" s="416">
        <v>4</v>
      </c>
      <c r="F79" s="419" t="s">
        <v>128</v>
      </c>
      <c r="G79" s="435" t="s">
        <v>129</v>
      </c>
      <c r="H79" s="425">
        <v>10</v>
      </c>
      <c r="I79" s="438" t="s">
        <v>130</v>
      </c>
      <c r="J79" s="438" t="s">
        <v>131</v>
      </c>
      <c r="K79" s="975" t="s">
        <v>132</v>
      </c>
      <c r="L79" s="444" t="s">
        <v>133</v>
      </c>
      <c r="M79" s="406">
        <v>0.1</v>
      </c>
      <c r="N79" s="39" t="s">
        <v>46</v>
      </c>
      <c r="O79" s="63">
        <v>1</v>
      </c>
      <c r="P79" s="63">
        <v>1</v>
      </c>
      <c r="Q79" s="63">
        <v>1</v>
      </c>
      <c r="R79" s="64">
        <v>1</v>
      </c>
      <c r="S79" s="43">
        <f t="shared" ref="S79" si="324">SUM(O79:O79)*M79</f>
        <v>0.1</v>
      </c>
      <c r="T79" s="44">
        <f t="shared" ref="T79" si="325">SUM(P79:P79)*M79</f>
        <v>0.1</v>
      </c>
      <c r="U79" s="44">
        <f t="shared" ref="U79" si="326">SUM(Q79:Q79)*M79</f>
        <v>0.1</v>
      </c>
      <c r="V79" s="45">
        <f t="shared" ref="V79" si="327">SUM(R79:R79)*M79</f>
        <v>0.1</v>
      </c>
      <c r="W79" s="46">
        <f t="shared" si="291"/>
        <v>0.1</v>
      </c>
      <c r="X79" s="247">
        <f>+S80+S82+S84+S86+S88+S90+S92</f>
        <v>0.21000000000000002</v>
      </c>
      <c r="Y79" s="250">
        <f>+T80+T82+T84+T86+T88+T90+T92</f>
        <v>0.27051999999999998</v>
      </c>
      <c r="Z79" s="253">
        <f>+U80+U82+U84+U86+U88+U90+U92</f>
        <v>0.31825999999999999</v>
      </c>
      <c r="AA79" s="256">
        <f>+V80+V82+V84+V86+V88+V90+V92</f>
        <v>0.37854000000000004</v>
      </c>
      <c r="AB79" s="256">
        <f>+W80+W82+W84+W86+W88+W90+W92</f>
        <v>0.37854000000000004</v>
      </c>
      <c r="AC79" s="369"/>
      <c r="AD79" s="970" t="s">
        <v>134</v>
      </c>
      <c r="AE79" s="47"/>
      <c r="AF79" s="228" t="str">
        <f t="shared" ref="AF79" si="328">+IF(R80&gt;R79,"SUPERADA",IF(V80=V79,"EQUILIBRADA",IF(V80&lt;V79,"PARA MEJORAR")))</f>
        <v>PARA MEJORAR</v>
      </c>
      <c r="AG79" s="228" t="str">
        <f>IF(COUNTIF(AF79:AF92,"PARA MEJORAR")&gt;=1,"PARA MEJORAR","BIEN")</f>
        <v>PARA MEJORAR</v>
      </c>
      <c r="AH79" s="228" t="str">
        <f>IF(COUNTIF(AG79:AG92,"PARA MEJORAR")&gt;=1,"PARA MEJORAR","BIEN")</f>
        <v>PARA MEJORAR</v>
      </c>
      <c r="AI79" s="236"/>
      <c r="AJ79" s="490"/>
      <c r="AK79" s="58"/>
      <c r="AL79" s="59"/>
      <c r="AM79" s="59"/>
      <c r="AN79" s="59"/>
      <c r="AO79" s="59"/>
      <c r="AP79" s="60"/>
      <c r="AQ79" s="237"/>
    </row>
    <row r="80" spans="1:43" ht="30" customHeight="1" thickBot="1" x14ac:dyDescent="0.35">
      <c r="A80" s="1000"/>
      <c r="B80" s="1002"/>
      <c r="C80" s="961"/>
      <c r="D80" s="964"/>
      <c r="E80" s="417"/>
      <c r="F80" s="420"/>
      <c r="G80" s="436"/>
      <c r="H80" s="426"/>
      <c r="I80" s="439"/>
      <c r="J80" s="439"/>
      <c r="K80" s="976"/>
      <c r="L80" s="434"/>
      <c r="M80" s="407"/>
      <c r="N80" s="49" t="s">
        <v>52</v>
      </c>
      <c r="O80" s="51">
        <v>0.05</v>
      </c>
      <c r="P80" s="51">
        <v>0.05</v>
      </c>
      <c r="Q80" s="51">
        <v>0.05</v>
      </c>
      <c r="R80" s="52">
        <v>0.05</v>
      </c>
      <c r="S80" s="53">
        <f t="shared" ref="S80" si="329">SUM(O80:O80)*M79</f>
        <v>5.000000000000001E-3</v>
      </c>
      <c r="T80" s="54">
        <f t="shared" ref="T80" si="330">SUM(P80:P80)*M79</f>
        <v>5.000000000000001E-3</v>
      </c>
      <c r="U80" s="54">
        <f t="shared" ref="U80" si="331">SUM(Q80:Q80)*M79</f>
        <v>5.000000000000001E-3</v>
      </c>
      <c r="V80" s="55">
        <f t="shared" ref="V80" si="332">SUM(R80:R80)*M79</f>
        <v>5.000000000000001E-3</v>
      </c>
      <c r="W80" s="56">
        <f t="shared" si="291"/>
        <v>5.000000000000001E-3</v>
      </c>
      <c r="X80" s="248"/>
      <c r="Y80" s="251"/>
      <c r="Z80" s="254"/>
      <c r="AA80" s="257"/>
      <c r="AB80" s="257"/>
      <c r="AC80" s="369"/>
      <c r="AD80" s="971"/>
      <c r="AE80" s="57"/>
      <c r="AF80" s="235"/>
      <c r="AG80" s="236"/>
      <c r="AH80" s="236"/>
      <c r="AI80" s="236"/>
      <c r="AJ80" s="490"/>
      <c r="AK80" s="69"/>
      <c r="AP80" s="71"/>
      <c r="AQ80" s="238"/>
    </row>
    <row r="81" spans="1:47" ht="30" customHeight="1" x14ac:dyDescent="0.3">
      <c r="A81" s="1000"/>
      <c r="B81" s="1002"/>
      <c r="C81" s="961"/>
      <c r="D81" s="964"/>
      <c r="E81" s="417"/>
      <c r="F81" s="420"/>
      <c r="G81" s="436"/>
      <c r="H81" s="426"/>
      <c r="I81" s="439"/>
      <c r="J81" s="439"/>
      <c r="K81" s="976"/>
      <c r="L81" s="432" t="s">
        <v>135</v>
      </c>
      <c r="M81" s="409">
        <v>0.2</v>
      </c>
      <c r="N81" s="72" t="s">
        <v>46</v>
      </c>
      <c r="O81" s="90">
        <v>1</v>
      </c>
      <c r="P81" s="90">
        <v>1</v>
      </c>
      <c r="Q81" s="90">
        <v>1</v>
      </c>
      <c r="R81" s="89">
        <v>1</v>
      </c>
      <c r="S81" s="65">
        <f t="shared" ref="S81" si="333">SUM(O81:O81)*M81</f>
        <v>0.2</v>
      </c>
      <c r="T81" s="66">
        <f t="shared" ref="T81" si="334">SUM(P81:P81)*M81</f>
        <v>0.2</v>
      </c>
      <c r="U81" s="66">
        <f t="shared" ref="U81" si="335">SUM(Q81:Q81)*M81</f>
        <v>0.2</v>
      </c>
      <c r="V81" s="67">
        <f t="shared" ref="V81" si="336">SUM(R81:R81)*M81</f>
        <v>0.2</v>
      </c>
      <c r="W81" s="68">
        <f t="shared" si="291"/>
        <v>0.2</v>
      </c>
      <c r="X81" s="248"/>
      <c r="Y81" s="251"/>
      <c r="Z81" s="254"/>
      <c r="AA81" s="257"/>
      <c r="AB81" s="257"/>
      <c r="AC81" s="369"/>
      <c r="AD81" s="970" t="s">
        <v>136</v>
      </c>
      <c r="AE81" s="47"/>
      <c r="AF81" s="228" t="str">
        <f t="shared" ref="AF81" si="337">+IF(R82&gt;R81,"SUPERADA",IF(V82=V81,"EQUILIBRADA",IF(V82&lt;V81,"PARA MEJORAR")))</f>
        <v>EQUILIBRADA</v>
      </c>
      <c r="AG81" s="236"/>
      <c r="AH81" s="236"/>
      <c r="AI81" s="236"/>
      <c r="AJ81" s="490"/>
      <c r="AK81" s="69"/>
      <c r="AP81" s="71"/>
      <c r="AQ81" s="238"/>
    </row>
    <row r="82" spans="1:47" ht="31.5" customHeight="1" thickBot="1" x14ac:dyDescent="0.35">
      <c r="A82" s="1000"/>
      <c r="B82" s="1002"/>
      <c r="C82" s="961"/>
      <c r="D82" s="964"/>
      <c r="E82" s="417"/>
      <c r="F82" s="420"/>
      <c r="G82" s="436"/>
      <c r="H82" s="426"/>
      <c r="I82" s="439"/>
      <c r="J82" s="439"/>
      <c r="K82" s="976"/>
      <c r="L82" s="434"/>
      <c r="M82" s="407"/>
      <c r="N82" s="49" t="s">
        <v>52</v>
      </c>
      <c r="O82" s="51">
        <v>1</v>
      </c>
      <c r="P82" s="51">
        <v>1</v>
      </c>
      <c r="Q82" s="51">
        <v>1</v>
      </c>
      <c r="R82" s="52">
        <v>1</v>
      </c>
      <c r="S82" s="53">
        <f t="shared" ref="S82" si="338">SUM(O82:O82)*M81</f>
        <v>0.2</v>
      </c>
      <c r="T82" s="54">
        <f t="shared" ref="T82" si="339">SUM(P82:P82)*M81</f>
        <v>0.2</v>
      </c>
      <c r="U82" s="54">
        <f t="shared" ref="U82" si="340">SUM(Q82:Q82)*M81</f>
        <v>0.2</v>
      </c>
      <c r="V82" s="55">
        <f t="shared" ref="V82" si="341">SUM(R82:R82)*M81</f>
        <v>0.2</v>
      </c>
      <c r="W82" s="56">
        <f t="shared" si="291"/>
        <v>0.2</v>
      </c>
      <c r="X82" s="248"/>
      <c r="Y82" s="251"/>
      <c r="Z82" s="254"/>
      <c r="AA82" s="257"/>
      <c r="AB82" s="257"/>
      <c r="AC82" s="369"/>
      <c r="AD82" s="971"/>
      <c r="AE82" s="57"/>
      <c r="AF82" s="235"/>
      <c r="AG82" s="236"/>
      <c r="AH82" s="236"/>
      <c r="AI82" s="236"/>
      <c r="AJ82" s="490"/>
      <c r="AK82" s="69"/>
      <c r="AP82" s="71"/>
      <c r="AQ82" s="238"/>
    </row>
    <row r="83" spans="1:47" ht="31.5" customHeight="1" x14ac:dyDescent="0.3">
      <c r="A83" s="1000"/>
      <c r="B83" s="1002"/>
      <c r="C83" s="961"/>
      <c r="D83" s="964"/>
      <c r="E83" s="417"/>
      <c r="F83" s="420"/>
      <c r="G83" s="436"/>
      <c r="H83" s="426"/>
      <c r="I83" s="439"/>
      <c r="J83" s="439"/>
      <c r="K83" s="976"/>
      <c r="L83" s="432" t="s">
        <v>137</v>
      </c>
      <c r="M83" s="409">
        <v>0.1</v>
      </c>
      <c r="N83" s="72" t="s">
        <v>46</v>
      </c>
      <c r="O83" s="90">
        <v>1</v>
      </c>
      <c r="P83" s="90">
        <v>1</v>
      </c>
      <c r="Q83" s="90">
        <v>1</v>
      </c>
      <c r="R83" s="89">
        <v>1</v>
      </c>
      <c r="S83" s="65">
        <f t="shared" ref="S83" si="342">SUM(O83:O83)*M83</f>
        <v>0.1</v>
      </c>
      <c r="T83" s="66">
        <f t="shared" ref="T83" si="343">SUM(P83:P83)*M83</f>
        <v>0.1</v>
      </c>
      <c r="U83" s="66">
        <f t="shared" ref="U83" si="344">SUM(Q83:Q83)*M83</f>
        <v>0.1</v>
      </c>
      <c r="V83" s="67">
        <f t="shared" ref="V83" si="345">SUM(R83:R83)*M83</f>
        <v>0.1</v>
      </c>
      <c r="W83" s="68">
        <f t="shared" si="291"/>
        <v>0.1</v>
      </c>
      <c r="X83" s="248"/>
      <c r="Y83" s="251"/>
      <c r="Z83" s="254"/>
      <c r="AA83" s="257"/>
      <c r="AB83" s="257"/>
      <c r="AC83" s="369"/>
      <c r="AD83" s="972" t="s">
        <v>138</v>
      </c>
      <c r="AE83" s="47"/>
      <c r="AF83" s="228" t="str">
        <f t="shared" ref="AF83" si="346">+IF(R84&gt;R83,"SUPERADA",IF(V84=V83,"EQUILIBRADA",IF(V84&lt;V83,"PARA MEJORAR")))</f>
        <v>PARA MEJORAR</v>
      </c>
      <c r="AG83" s="236"/>
      <c r="AH83" s="236"/>
      <c r="AI83" s="236"/>
      <c r="AJ83" s="490"/>
      <c r="AK83" s="69"/>
      <c r="AP83" s="71"/>
      <c r="AQ83" s="238"/>
    </row>
    <row r="84" spans="1:47" ht="30.75" customHeight="1" thickBot="1" x14ac:dyDescent="0.35">
      <c r="A84" s="1000"/>
      <c r="B84" s="1002"/>
      <c r="C84" s="961"/>
      <c r="D84" s="964"/>
      <c r="E84" s="417"/>
      <c r="F84" s="420"/>
      <c r="G84" s="436"/>
      <c r="H84" s="426"/>
      <c r="I84" s="439"/>
      <c r="J84" s="439"/>
      <c r="K84" s="976"/>
      <c r="L84" s="434"/>
      <c r="M84" s="407"/>
      <c r="N84" s="49" t="s">
        <v>52</v>
      </c>
      <c r="O84" s="51">
        <v>0.05</v>
      </c>
      <c r="P84" s="51">
        <v>0.22500000000000001</v>
      </c>
      <c r="Q84" s="51">
        <v>0.22500000000000001</v>
      </c>
      <c r="R84" s="52">
        <v>0.60499999999999998</v>
      </c>
      <c r="S84" s="53">
        <f t="shared" ref="S84" si="347">SUM(O84:O84)*M83</f>
        <v>5.000000000000001E-3</v>
      </c>
      <c r="T84" s="54">
        <f t="shared" ref="T84" si="348">SUM(P84:P84)*M83</f>
        <v>2.2500000000000003E-2</v>
      </c>
      <c r="U84" s="54">
        <f t="shared" ref="U84" si="349">SUM(Q84:Q84)*M83</f>
        <v>2.2500000000000003E-2</v>
      </c>
      <c r="V84" s="55">
        <f t="shared" ref="V84" si="350">SUM(R84:R84)*M83</f>
        <v>6.0499999999999998E-2</v>
      </c>
      <c r="W84" s="56">
        <f t="shared" si="291"/>
        <v>6.0499999999999998E-2</v>
      </c>
      <c r="X84" s="248"/>
      <c r="Y84" s="251"/>
      <c r="Z84" s="254"/>
      <c r="AA84" s="257"/>
      <c r="AB84" s="257"/>
      <c r="AC84" s="369"/>
      <c r="AD84" s="973"/>
      <c r="AE84" s="57"/>
      <c r="AF84" s="235"/>
      <c r="AG84" s="236"/>
      <c r="AH84" s="236"/>
      <c r="AI84" s="236"/>
      <c r="AJ84" s="490"/>
      <c r="AK84" s="69"/>
      <c r="AP84" s="71"/>
      <c r="AQ84" s="238"/>
      <c r="AU84" s="22"/>
    </row>
    <row r="85" spans="1:47" ht="30.75" customHeight="1" x14ac:dyDescent="0.3">
      <c r="A85" s="1000"/>
      <c r="B85" s="1002"/>
      <c r="C85" s="961"/>
      <c r="D85" s="964"/>
      <c r="E85" s="417"/>
      <c r="F85" s="420"/>
      <c r="G85" s="436"/>
      <c r="H85" s="426"/>
      <c r="I85" s="439"/>
      <c r="J85" s="439"/>
      <c r="K85" s="976"/>
      <c r="L85" s="432" t="s">
        <v>139</v>
      </c>
      <c r="M85" s="409">
        <v>0.2</v>
      </c>
      <c r="N85" s="72" t="s">
        <v>46</v>
      </c>
      <c r="O85" s="90">
        <v>0</v>
      </c>
      <c r="P85" s="90">
        <v>1</v>
      </c>
      <c r="Q85" s="90">
        <v>1</v>
      </c>
      <c r="R85" s="89">
        <v>1</v>
      </c>
      <c r="S85" s="65">
        <f t="shared" ref="S85" si="351">SUM(O85:O85)*M85</f>
        <v>0</v>
      </c>
      <c r="T85" s="66">
        <f t="shared" ref="T85" si="352">SUM(P85:P85)*M85</f>
        <v>0.2</v>
      </c>
      <c r="U85" s="66">
        <f t="shared" ref="U85" si="353">SUM(Q85:Q85)*M85</f>
        <v>0.2</v>
      </c>
      <c r="V85" s="67">
        <f t="shared" ref="V85" si="354">SUM(R85:R85)*M85</f>
        <v>0.2</v>
      </c>
      <c r="W85" s="68">
        <f t="shared" si="291"/>
        <v>0.2</v>
      </c>
      <c r="X85" s="248"/>
      <c r="Y85" s="251"/>
      <c r="Z85" s="254"/>
      <c r="AA85" s="257"/>
      <c r="AB85" s="257"/>
      <c r="AC85" s="369"/>
      <c r="AD85" s="970" t="s">
        <v>140</v>
      </c>
      <c r="AE85" s="47"/>
      <c r="AF85" s="228" t="str">
        <f t="shared" ref="AF85" si="355">+IF(R86&gt;R85,"SUPERADA",IF(V86=V85,"EQUILIBRADA",IF(V86&lt;V85,"PARA MEJORAR")))</f>
        <v>PARA MEJORAR</v>
      </c>
      <c r="AG85" s="236"/>
      <c r="AH85" s="236"/>
      <c r="AI85" s="236"/>
      <c r="AJ85" s="490"/>
      <c r="AK85" s="69"/>
      <c r="AP85" s="71"/>
      <c r="AQ85" s="238"/>
    </row>
    <row r="86" spans="1:47" ht="30.75" customHeight="1" thickBot="1" x14ac:dyDescent="0.35">
      <c r="A86" s="1000"/>
      <c r="B86" s="1002"/>
      <c r="C86" s="961"/>
      <c r="D86" s="964"/>
      <c r="E86" s="417"/>
      <c r="F86" s="420"/>
      <c r="G86" s="436"/>
      <c r="H86" s="426"/>
      <c r="I86" s="439"/>
      <c r="J86" s="439"/>
      <c r="K86" s="976"/>
      <c r="L86" s="434"/>
      <c r="M86" s="407"/>
      <c r="N86" s="49" t="s">
        <v>52</v>
      </c>
      <c r="O86" s="51">
        <v>0</v>
      </c>
      <c r="P86" s="51">
        <v>0.21510000000000001</v>
      </c>
      <c r="Q86" s="51">
        <v>0.45379999999999998</v>
      </c>
      <c r="R86" s="52">
        <v>0.56520000000000004</v>
      </c>
      <c r="S86" s="53">
        <f t="shared" ref="S86" si="356">SUM(O86:O86)*M85</f>
        <v>0</v>
      </c>
      <c r="T86" s="54">
        <f t="shared" ref="T86" si="357">SUM(P86:P86)*M85</f>
        <v>4.3020000000000003E-2</v>
      </c>
      <c r="U86" s="54">
        <f t="shared" ref="U86" si="358">SUM(Q86:Q86)*M85</f>
        <v>9.0760000000000007E-2</v>
      </c>
      <c r="V86" s="55">
        <f t="shared" ref="V86" si="359">SUM(R86:R86)*M85</f>
        <v>0.11304000000000002</v>
      </c>
      <c r="W86" s="56">
        <f t="shared" si="291"/>
        <v>0.11304000000000002</v>
      </c>
      <c r="X86" s="248"/>
      <c r="Y86" s="251"/>
      <c r="Z86" s="254"/>
      <c r="AA86" s="257"/>
      <c r="AB86" s="257"/>
      <c r="AC86" s="369"/>
      <c r="AD86" s="974"/>
      <c r="AE86" s="57"/>
      <c r="AF86" s="235"/>
      <c r="AG86" s="236"/>
      <c r="AH86" s="236"/>
      <c r="AI86" s="236"/>
      <c r="AJ86" s="490"/>
      <c r="AK86" s="69"/>
      <c r="AP86" s="71"/>
      <c r="AQ86" s="238"/>
    </row>
    <row r="87" spans="1:47" ht="30" customHeight="1" x14ac:dyDescent="0.3">
      <c r="A87" s="1000"/>
      <c r="B87" s="1002"/>
      <c r="C87" s="961"/>
      <c r="D87" s="964"/>
      <c r="E87" s="417"/>
      <c r="F87" s="420"/>
      <c r="G87" s="436"/>
      <c r="H87" s="426"/>
      <c r="I87" s="439"/>
      <c r="J87" s="439"/>
      <c r="K87" s="976"/>
      <c r="L87" s="432" t="s">
        <v>141</v>
      </c>
      <c r="M87" s="409">
        <v>0.15</v>
      </c>
      <c r="N87" s="72" t="s">
        <v>46</v>
      </c>
      <c r="O87" s="90">
        <v>0</v>
      </c>
      <c r="P87" s="90">
        <v>1</v>
      </c>
      <c r="Q87" s="90">
        <v>1</v>
      </c>
      <c r="R87" s="89">
        <v>1</v>
      </c>
      <c r="S87" s="65">
        <f t="shared" ref="S87" si="360">SUM(O87:O87)*M87</f>
        <v>0</v>
      </c>
      <c r="T87" s="66">
        <f t="shared" ref="T87" si="361">SUM(P87:P87)*M87</f>
        <v>0.15</v>
      </c>
      <c r="U87" s="66">
        <f t="shared" ref="U87" si="362">SUM(Q87:Q87)*M87</f>
        <v>0.15</v>
      </c>
      <c r="V87" s="67">
        <f t="shared" ref="V87" si="363">SUM(R87:R87)*M87</f>
        <v>0.15</v>
      </c>
      <c r="W87" s="68">
        <f t="shared" si="291"/>
        <v>0.15</v>
      </c>
      <c r="X87" s="248"/>
      <c r="Y87" s="251"/>
      <c r="Z87" s="254"/>
      <c r="AA87" s="257"/>
      <c r="AB87" s="257"/>
      <c r="AC87" s="369"/>
      <c r="AD87" s="970" t="s">
        <v>142</v>
      </c>
      <c r="AE87" s="47"/>
      <c r="AF87" s="228" t="str">
        <f t="shared" ref="AF87" si="364">+IF(R88&gt;R87,"SUPERADA",IF(V88=V87,"EQUILIBRADA",IF(V88&lt;V87,"PARA MEJORAR")))</f>
        <v>PARA MEJORAR</v>
      </c>
      <c r="AG87" s="236"/>
      <c r="AH87" s="236"/>
      <c r="AI87" s="236"/>
      <c r="AJ87" s="490"/>
      <c r="AK87" s="69"/>
      <c r="AP87" s="71"/>
      <c r="AQ87" s="238"/>
    </row>
    <row r="88" spans="1:47" ht="36.75" customHeight="1" thickBot="1" x14ac:dyDescent="0.35">
      <c r="A88" s="1000"/>
      <c r="B88" s="1002"/>
      <c r="C88" s="961"/>
      <c r="D88" s="964"/>
      <c r="E88" s="417"/>
      <c r="F88" s="420"/>
      <c r="G88" s="436"/>
      <c r="H88" s="426"/>
      <c r="I88" s="439"/>
      <c r="J88" s="439"/>
      <c r="K88" s="976"/>
      <c r="L88" s="434"/>
      <c r="M88" s="407"/>
      <c r="N88" s="49" t="s">
        <v>52</v>
      </c>
      <c r="O88" s="51">
        <v>0</v>
      </c>
      <c r="P88" s="51">
        <v>0</v>
      </c>
      <c r="Q88" s="51">
        <v>0</v>
      </c>
      <c r="R88" s="52">
        <v>0</v>
      </c>
      <c r="S88" s="53">
        <f t="shared" ref="S88" si="365">SUM(O88:O88)*M87</f>
        <v>0</v>
      </c>
      <c r="T88" s="54">
        <f t="shared" ref="T88" si="366">SUM(P88:P88)*M87</f>
        <v>0</v>
      </c>
      <c r="U88" s="54">
        <f t="shared" ref="U88" si="367">SUM(Q88:Q88)*M87</f>
        <v>0</v>
      </c>
      <c r="V88" s="55">
        <f t="shared" ref="V88" si="368">SUM(R88:R88)*M87</f>
        <v>0</v>
      </c>
      <c r="W88" s="56">
        <f t="shared" si="291"/>
        <v>0</v>
      </c>
      <c r="X88" s="248"/>
      <c r="Y88" s="251"/>
      <c r="Z88" s="254"/>
      <c r="AA88" s="257"/>
      <c r="AB88" s="257"/>
      <c r="AC88" s="369"/>
      <c r="AD88" s="971"/>
      <c r="AE88" s="57"/>
      <c r="AF88" s="235"/>
      <c r="AG88" s="236"/>
      <c r="AH88" s="236"/>
      <c r="AI88" s="236"/>
      <c r="AJ88" s="490"/>
      <c r="AK88" s="69"/>
      <c r="AP88" s="71"/>
      <c r="AQ88" s="238"/>
    </row>
    <row r="89" spans="1:47" ht="30" customHeight="1" x14ac:dyDescent="0.3">
      <c r="A89" s="1000"/>
      <c r="B89" s="1002"/>
      <c r="C89" s="961"/>
      <c r="D89" s="964"/>
      <c r="E89" s="417"/>
      <c r="F89" s="420"/>
      <c r="G89" s="436"/>
      <c r="H89" s="426"/>
      <c r="I89" s="439"/>
      <c r="J89" s="439"/>
      <c r="K89" s="976"/>
      <c r="L89" s="432" t="s">
        <v>143</v>
      </c>
      <c r="M89" s="409">
        <v>0.1</v>
      </c>
      <c r="N89" s="72" t="s">
        <v>46</v>
      </c>
      <c r="O89" s="90">
        <v>0</v>
      </c>
      <c r="P89" s="90">
        <v>1</v>
      </c>
      <c r="Q89" s="90">
        <v>1</v>
      </c>
      <c r="R89" s="89">
        <v>1</v>
      </c>
      <c r="S89" s="65">
        <f t="shared" ref="S89" si="369">SUM(O89:O89)*M89</f>
        <v>0</v>
      </c>
      <c r="T89" s="66">
        <f t="shared" ref="T89" si="370">SUM(P89:P89)*M89</f>
        <v>0.1</v>
      </c>
      <c r="U89" s="66">
        <f t="shared" ref="U89" si="371">SUM(Q89:Q89)*M89</f>
        <v>0.1</v>
      </c>
      <c r="V89" s="67">
        <f t="shared" ref="V89" si="372">SUM(R89:R89)*M89</f>
        <v>0.1</v>
      </c>
      <c r="W89" s="68">
        <f t="shared" si="291"/>
        <v>0.1</v>
      </c>
      <c r="X89" s="248"/>
      <c r="Y89" s="251"/>
      <c r="Z89" s="254"/>
      <c r="AA89" s="257"/>
      <c r="AB89" s="257"/>
      <c r="AC89" s="369"/>
      <c r="AD89" s="970" t="s">
        <v>144</v>
      </c>
      <c r="AE89" s="47"/>
      <c r="AF89" s="228" t="str">
        <f t="shared" ref="AF89" si="373">+IF(R90&gt;R89,"SUPERADA",IF(V90=V89,"EQUILIBRADA",IF(V90&lt;V89,"PARA MEJORAR")))</f>
        <v>PARA MEJORAR</v>
      </c>
      <c r="AG89" s="236"/>
      <c r="AH89" s="236"/>
      <c r="AI89" s="236"/>
      <c r="AJ89" s="490"/>
      <c r="AK89" s="69"/>
      <c r="AP89" s="71"/>
      <c r="AQ89" s="238"/>
    </row>
    <row r="90" spans="1:47" ht="30" customHeight="1" thickBot="1" x14ac:dyDescent="0.35">
      <c r="A90" s="1000"/>
      <c r="B90" s="1002"/>
      <c r="C90" s="961"/>
      <c r="D90" s="964"/>
      <c r="E90" s="417"/>
      <c r="F90" s="420"/>
      <c r="G90" s="436"/>
      <c r="H90" s="426"/>
      <c r="I90" s="439"/>
      <c r="J90" s="439"/>
      <c r="K90" s="976"/>
      <c r="L90" s="434"/>
      <c r="M90" s="407"/>
      <c r="N90" s="49" t="s">
        <v>52</v>
      </c>
      <c r="O90" s="51">
        <v>0</v>
      </c>
      <c r="P90" s="51">
        <v>0</v>
      </c>
      <c r="Q90" s="51">
        <v>0</v>
      </c>
      <c r="R90" s="52">
        <v>0</v>
      </c>
      <c r="S90" s="53">
        <f t="shared" ref="S90" si="374">SUM(O90:O90)*M89</f>
        <v>0</v>
      </c>
      <c r="T90" s="54">
        <f t="shared" ref="T90" si="375">SUM(P90:P90)*M89</f>
        <v>0</v>
      </c>
      <c r="U90" s="54">
        <f t="shared" ref="U90" si="376">SUM(Q90:Q90)*M89</f>
        <v>0</v>
      </c>
      <c r="V90" s="55">
        <f t="shared" ref="V90" si="377">SUM(R90:R90)*M89</f>
        <v>0</v>
      </c>
      <c r="W90" s="56">
        <f t="shared" si="291"/>
        <v>0</v>
      </c>
      <c r="X90" s="248"/>
      <c r="Y90" s="251"/>
      <c r="Z90" s="254"/>
      <c r="AA90" s="257"/>
      <c r="AB90" s="257"/>
      <c r="AC90" s="369"/>
      <c r="AD90" s="971"/>
      <c r="AE90" s="57"/>
      <c r="AF90" s="235"/>
      <c r="AG90" s="236"/>
      <c r="AH90" s="236"/>
      <c r="AI90" s="236"/>
      <c r="AJ90" s="490"/>
      <c r="AK90" s="69"/>
      <c r="AP90" s="71"/>
      <c r="AQ90" s="238"/>
    </row>
    <row r="91" spans="1:47" ht="30" customHeight="1" x14ac:dyDescent="0.3">
      <c r="A91" s="1000"/>
      <c r="B91" s="1002"/>
      <c r="C91" s="961"/>
      <c r="D91" s="964"/>
      <c r="E91" s="417"/>
      <c r="F91" s="420"/>
      <c r="G91" s="436"/>
      <c r="H91" s="426"/>
      <c r="I91" s="439"/>
      <c r="J91" s="439"/>
      <c r="K91" s="976"/>
      <c r="L91" s="432" t="s">
        <v>145</v>
      </c>
      <c r="M91" s="409">
        <v>0.15</v>
      </c>
      <c r="N91" s="72" t="s">
        <v>46</v>
      </c>
      <c r="O91" s="90">
        <v>0</v>
      </c>
      <c r="P91" s="90">
        <v>1</v>
      </c>
      <c r="Q91" s="90">
        <v>1</v>
      </c>
      <c r="R91" s="89">
        <v>1</v>
      </c>
      <c r="S91" s="65">
        <f t="shared" ref="S91" si="378">SUM(O91:O91)*M91</f>
        <v>0</v>
      </c>
      <c r="T91" s="66">
        <f t="shared" ref="T91" si="379">SUM(P91:P91)*M91</f>
        <v>0.15</v>
      </c>
      <c r="U91" s="66">
        <f t="shared" ref="U91" si="380">SUM(Q91:Q91)*M91</f>
        <v>0.15</v>
      </c>
      <c r="V91" s="67">
        <f t="shared" ref="V91" si="381">SUM(R91:R91)*M91</f>
        <v>0.15</v>
      </c>
      <c r="W91" s="68">
        <f t="shared" si="291"/>
        <v>0.15</v>
      </c>
      <c r="X91" s="248"/>
      <c r="Y91" s="251"/>
      <c r="Z91" s="254"/>
      <c r="AA91" s="257"/>
      <c r="AB91" s="257"/>
      <c r="AC91" s="369"/>
      <c r="AD91" s="970" t="s">
        <v>144</v>
      </c>
      <c r="AE91" s="47"/>
      <c r="AF91" s="228" t="str">
        <f>+IF(R92&gt;R91,"SUPERADA",IF(V92=V91,"EQUILIBRADA",IF(V92&lt;V91,"PARA MEJORAR")))</f>
        <v>PARA MEJORAR</v>
      </c>
      <c r="AG91" s="236"/>
      <c r="AH91" s="236"/>
      <c r="AI91" s="236"/>
      <c r="AJ91" s="490"/>
      <c r="AK91" s="69"/>
      <c r="AP91" s="71"/>
      <c r="AQ91" s="238"/>
    </row>
    <row r="92" spans="1:47" ht="30" customHeight="1" thickBot="1" x14ac:dyDescent="0.35">
      <c r="A92" s="1000"/>
      <c r="B92" s="1002"/>
      <c r="C92" s="962"/>
      <c r="D92" s="965"/>
      <c r="E92" s="417"/>
      <c r="F92" s="421"/>
      <c r="G92" s="437"/>
      <c r="H92" s="427"/>
      <c r="I92" s="440"/>
      <c r="J92" s="440"/>
      <c r="K92" s="977"/>
      <c r="L92" s="433"/>
      <c r="M92" s="429"/>
      <c r="N92" s="73" t="s">
        <v>52</v>
      </c>
      <c r="O92" s="75">
        <v>0</v>
      </c>
      <c r="P92" s="75">
        <v>0</v>
      </c>
      <c r="Q92" s="75">
        <v>0</v>
      </c>
      <c r="R92" s="76">
        <v>0</v>
      </c>
      <c r="S92" s="85">
        <f t="shared" ref="S92" si="382">SUM(O92:O92)*M91</f>
        <v>0</v>
      </c>
      <c r="T92" s="86">
        <f t="shared" ref="T92" si="383">SUM(P92:P92)*M91</f>
        <v>0</v>
      </c>
      <c r="U92" s="86">
        <f t="shared" ref="U92" si="384">SUM(Q92:Q92)*M91</f>
        <v>0</v>
      </c>
      <c r="V92" s="87">
        <f t="shared" ref="V92" si="385">SUM(R92:R92)*M91</f>
        <v>0</v>
      </c>
      <c r="W92" s="88">
        <f t="shared" si="291"/>
        <v>0</v>
      </c>
      <c r="X92" s="249"/>
      <c r="Y92" s="252"/>
      <c r="Z92" s="255"/>
      <c r="AA92" s="258"/>
      <c r="AB92" s="258"/>
      <c r="AC92" s="369"/>
      <c r="AD92" s="971"/>
      <c r="AE92" s="57"/>
      <c r="AF92" s="235"/>
      <c r="AG92" s="229"/>
      <c r="AH92" s="229"/>
      <c r="AI92" s="236"/>
      <c r="AJ92" s="490"/>
      <c r="AK92" s="69"/>
      <c r="AP92" s="71"/>
      <c r="AQ92" s="239"/>
    </row>
    <row r="93" spans="1:47" ht="30" customHeight="1" x14ac:dyDescent="0.3">
      <c r="A93" s="1000"/>
      <c r="B93" s="1002"/>
      <c r="C93" s="960">
        <v>5</v>
      </c>
      <c r="D93" s="963" t="s">
        <v>146</v>
      </c>
      <c r="E93" s="417"/>
      <c r="F93" s="420" t="s">
        <v>147</v>
      </c>
      <c r="G93" s="435" t="s">
        <v>148</v>
      </c>
      <c r="H93" s="425">
        <v>11</v>
      </c>
      <c r="I93" s="438" t="s">
        <v>149</v>
      </c>
      <c r="J93" s="445" t="s">
        <v>150</v>
      </c>
      <c r="K93" s="950" t="s">
        <v>151</v>
      </c>
      <c r="L93" s="451" t="s">
        <v>152</v>
      </c>
      <c r="M93" s="406">
        <v>0.5</v>
      </c>
      <c r="N93" s="39" t="s">
        <v>46</v>
      </c>
      <c r="O93" s="41">
        <v>0</v>
      </c>
      <c r="P93" s="41">
        <v>0</v>
      </c>
      <c r="Q93" s="41">
        <v>0</v>
      </c>
      <c r="R93" s="42">
        <v>0</v>
      </c>
      <c r="S93" s="65">
        <f t="shared" ref="S93" si="386">SUM(O93:O93)*M93</f>
        <v>0</v>
      </c>
      <c r="T93" s="66">
        <f t="shared" ref="T93" si="387">SUM(P93:P93)*M93</f>
        <v>0</v>
      </c>
      <c r="U93" s="66">
        <f t="shared" ref="U93" si="388">SUM(Q93:Q93)*M93</f>
        <v>0</v>
      </c>
      <c r="V93" s="67">
        <f t="shared" ref="V93" si="389">SUM(R93:R93)*M93</f>
        <v>0</v>
      </c>
      <c r="W93" s="68">
        <f t="shared" si="291"/>
        <v>0</v>
      </c>
      <c r="X93" s="247">
        <f>+S94+S96</f>
        <v>0</v>
      </c>
      <c r="Y93" s="250">
        <f>+T94+T96</f>
        <v>0</v>
      </c>
      <c r="Z93" s="253">
        <f>+U94+U96</f>
        <v>0</v>
      </c>
      <c r="AA93" s="256">
        <f>+V94+V96</f>
        <v>0</v>
      </c>
      <c r="AB93" s="256">
        <f>+W94+W96</f>
        <v>0</v>
      </c>
      <c r="AC93" s="369"/>
      <c r="AD93" s="966" t="s">
        <v>153</v>
      </c>
      <c r="AE93" s="47"/>
      <c r="AF93" s="342" t="s">
        <v>154</v>
      </c>
      <c r="AG93" s="342" t="s">
        <v>154</v>
      </c>
      <c r="AH93" s="342" t="s">
        <v>154</v>
      </c>
      <c r="AI93" s="236"/>
      <c r="AJ93" s="490"/>
      <c r="AK93" s="93"/>
      <c r="AL93" s="94"/>
      <c r="AM93" s="94"/>
      <c r="AN93" s="94"/>
      <c r="AO93" s="94"/>
      <c r="AP93" s="95"/>
      <c r="AQ93" s="237"/>
    </row>
    <row r="94" spans="1:47" ht="30" customHeight="1" thickBot="1" x14ac:dyDescent="0.35">
      <c r="A94" s="1000"/>
      <c r="B94" s="1002"/>
      <c r="C94" s="961"/>
      <c r="D94" s="964"/>
      <c r="E94" s="417"/>
      <c r="F94" s="420"/>
      <c r="G94" s="436"/>
      <c r="H94" s="426"/>
      <c r="I94" s="439"/>
      <c r="J94" s="446"/>
      <c r="K94" s="969"/>
      <c r="L94" s="452"/>
      <c r="M94" s="407"/>
      <c r="N94" s="49" t="s">
        <v>52</v>
      </c>
      <c r="O94" s="51">
        <v>0</v>
      </c>
      <c r="P94" s="51">
        <v>0</v>
      </c>
      <c r="Q94" s="51">
        <v>0</v>
      </c>
      <c r="R94" s="52">
        <v>0</v>
      </c>
      <c r="S94" s="53">
        <f t="shared" ref="S94" si="390">SUM(O94:O94)*M93</f>
        <v>0</v>
      </c>
      <c r="T94" s="54">
        <f t="shared" ref="T94" si="391">SUM(P94:P94)*M93</f>
        <v>0</v>
      </c>
      <c r="U94" s="54">
        <f t="shared" ref="U94" si="392">SUM(Q94:Q94)*M93</f>
        <v>0</v>
      </c>
      <c r="V94" s="55">
        <f t="shared" ref="V94" si="393">SUM(R94:R94)*M93</f>
        <v>0</v>
      </c>
      <c r="W94" s="56">
        <f t="shared" si="291"/>
        <v>0</v>
      </c>
      <c r="X94" s="248"/>
      <c r="Y94" s="251"/>
      <c r="Z94" s="254"/>
      <c r="AA94" s="257"/>
      <c r="AB94" s="257"/>
      <c r="AC94" s="369"/>
      <c r="AD94" s="967"/>
      <c r="AE94" s="57"/>
      <c r="AF94" s="343"/>
      <c r="AG94" s="352"/>
      <c r="AH94" s="352"/>
      <c r="AI94" s="236"/>
      <c r="AJ94" s="490"/>
      <c r="AK94" s="69"/>
      <c r="AP94" s="71"/>
      <c r="AQ94" s="238"/>
    </row>
    <row r="95" spans="1:47" ht="30" customHeight="1" x14ac:dyDescent="0.3">
      <c r="A95" s="1000"/>
      <c r="B95" s="1002"/>
      <c r="C95" s="961"/>
      <c r="D95" s="964"/>
      <c r="E95" s="417"/>
      <c r="F95" s="420"/>
      <c r="G95" s="436"/>
      <c r="H95" s="426"/>
      <c r="I95" s="439"/>
      <c r="J95" s="446"/>
      <c r="K95" s="969"/>
      <c r="L95" s="456" t="s">
        <v>155</v>
      </c>
      <c r="M95" s="409">
        <v>0.5</v>
      </c>
      <c r="N95" s="72" t="s">
        <v>46</v>
      </c>
      <c r="O95" s="90">
        <v>0</v>
      </c>
      <c r="P95" s="90">
        <v>0</v>
      </c>
      <c r="Q95" s="90">
        <v>0</v>
      </c>
      <c r="R95" s="89">
        <v>0</v>
      </c>
      <c r="S95" s="65">
        <f t="shared" ref="S95" si="394">SUM(O95:O95)*M95</f>
        <v>0</v>
      </c>
      <c r="T95" s="66">
        <f t="shared" ref="T95" si="395">SUM(P95:P95)*M95</f>
        <v>0</v>
      </c>
      <c r="U95" s="66">
        <f t="shared" ref="U95" si="396">SUM(Q95:Q95)*M95</f>
        <v>0</v>
      </c>
      <c r="V95" s="67">
        <f t="shared" ref="V95" si="397">SUM(R95:R95)*M95</f>
        <v>0</v>
      </c>
      <c r="W95" s="68">
        <f t="shared" si="291"/>
        <v>0</v>
      </c>
      <c r="X95" s="248"/>
      <c r="Y95" s="251"/>
      <c r="Z95" s="254"/>
      <c r="AA95" s="257"/>
      <c r="AB95" s="257"/>
      <c r="AC95" s="369"/>
      <c r="AD95" s="967"/>
      <c r="AE95" s="47"/>
      <c r="AF95" s="342" t="s">
        <v>154</v>
      </c>
      <c r="AG95" s="352"/>
      <c r="AH95" s="352"/>
      <c r="AI95" s="236"/>
      <c r="AJ95" s="490"/>
      <c r="AK95" s="69"/>
      <c r="AP95" s="71"/>
      <c r="AQ95" s="238"/>
    </row>
    <row r="96" spans="1:47" ht="30" customHeight="1" thickBot="1" x14ac:dyDescent="0.35">
      <c r="A96" s="1000"/>
      <c r="B96" s="1002"/>
      <c r="C96" s="962"/>
      <c r="D96" s="965"/>
      <c r="E96" s="418"/>
      <c r="F96" s="421"/>
      <c r="G96" s="437"/>
      <c r="H96" s="427"/>
      <c r="I96" s="440"/>
      <c r="J96" s="447"/>
      <c r="K96" s="969"/>
      <c r="L96" s="457"/>
      <c r="M96" s="429"/>
      <c r="N96" s="73" t="s">
        <v>52</v>
      </c>
      <c r="O96" s="75">
        <v>0</v>
      </c>
      <c r="P96" s="75">
        <v>0</v>
      </c>
      <c r="Q96" s="75">
        <v>0</v>
      </c>
      <c r="R96" s="76">
        <v>0</v>
      </c>
      <c r="S96" s="53">
        <f t="shared" ref="S96" si="398">SUM(O96:O96)*M95</f>
        <v>0</v>
      </c>
      <c r="T96" s="54">
        <f t="shared" ref="T96" si="399">SUM(P96:P96)*M95</f>
        <v>0</v>
      </c>
      <c r="U96" s="54">
        <f t="shared" ref="U96" si="400">SUM(Q96:Q96)*M95</f>
        <v>0</v>
      </c>
      <c r="V96" s="55">
        <f t="shared" ref="V96" si="401">SUM(R96:R96)*M95</f>
        <v>0</v>
      </c>
      <c r="W96" s="56">
        <f t="shared" si="291"/>
        <v>0</v>
      </c>
      <c r="X96" s="249"/>
      <c r="Y96" s="252"/>
      <c r="Z96" s="255"/>
      <c r="AA96" s="258"/>
      <c r="AB96" s="258"/>
      <c r="AC96" s="369"/>
      <c r="AD96" s="968"/>
      <c r="AE96" s="57"/>
      <c r="AF96" s="343"/>
      <c r="AG96" s="353"/>
      <c r="AH96" s="353"/>
      <c r="AI96" s="236"/>
      <c r="AJ96" s="490"/>
      <c r="AK96" s="69"/>
      <c r="AP96" s="71"/>
      <c r="AQ96" s="239"/>
    </row>
    <row r="97" spans="1:43" ht="30" customHeight="1" x14ac:dyDescent="0.3">
      <c r="A97" s="1000"/>
      <c r="B97" s="1002"/>
      <c r="C97" s="960"/>
      <c r="D97" s="963"/>
      <c r="E97" s="416"/>
      <c r="F97" s="419"/>
      <c r="G97" s="435" t="s">
        <v>156</v>
      </c>
      <c r="H97" s="425">
        <v>12</v>
      </c>
      <c r="I97" s="438" t="s">
        <v>157</v>
      </c>
      <c r="J97" s="445" t="s">
        <v>158</v>
      </c>
      <c r="K97" s="438" t="s">
        <v>159</v>
      </c>
      <c r="L97" s="451" t="s">
        <v>160</v>
      </c>
      <c r="M97" s="406">
        <v>0.33</v>
      </c>
      <c r="N97" s="39" t="s">
        <v>46</v>
      </c>
      <c r="O97" s="96">
        <v>0</v>
      </c>
      <c r="P97" s="97">
        <v>1</v>
      </c>
      <c r="Q97" s="97">
        <v>1</v>
      </c>
      <c r="R97" s="98">
        <v>1</v>
      </c>
      <c r="S97" s="43">
        <f t="shared" ref="S97" si="402">SUM(O97:O97)*M97</f>
        <v>0</v>
      </c>
      <c r="T97" s="44">
        <f t="shared" ref="T97" si="403">SUM(P97:P97)*M97</f>
        <v>0.33</v>
      </c>
      <c r="U97" s="44">
        <f t="shared" ref="U97" si="404">SUM(Q97:Q97)*M97</f>
        <v>0.33</v>
      </c>
      <c r="V97" s="45">
        <f t="shared" ref="V97" si="405">SUM(R97:R97)*M97</f>
        <v>0.33</v>
      </c>
      <c r="W97" s="46">
        <f t="shared" si="291"/>
        <v>0.33</v>
      </c>
      <c r="X97" s="247">
        <f>+S98+S102+S100</f>
        <v>0</v>
      </c>
      <c r="Y97" s="250">
        <f>+T98+T102+T100</f>
        <v>9.9000000000000005E-2</v>
      </c>
      <c r="Z97" s="253">
        <f>+U98+U102+U100</f>
        <v>0.43400000000000005</v>
      </c>
      <c r="AA97" s="256">
        <f>+V98+V102+V100</f>
        <v>0.66500000000000004</v>
      </c>
      <c r="AB97" s="256">
        <f>+W98+W102+W100</f>
        <v>0.66500000000000004</v>
      </c>
      <c r="AC97" s="369"/>
      <c r="AD97" s="966" t="s">
        <v>161</v>
      </c>
      <c r="AE97" s="47"/>
      <c r="AF97" s="228" t="str">
        <f t="shared" ref="AF97" si="406">+IF(R98&gt;R97,"SUPERADA",IF(V98=V97,"EQUILIBRADA",IF(V98&lt;V97,"PARA MEJORAR")))</f>
        <v>EQUILIBRADA</v>
      </c>
      <c r="AG97" s="228" t="str">
        <f>IF(COUNTIF(AF97:AF102,"PARA MEJORAR")&gt;=1,"PARA MEJORAR","BIEN")</f>
        <v>PARA MEJORAR</v>
      </c>
      <c r="AH97" s="228"/>
      <c r="AI97" s="236"/>
      <c r="AJ97" s="490"/>
      <c r="AK97" s="93"/>
      <c r="AL97" s="94"/>
      <c r="AM97" s="94"/>
      <c r="AN97" s="94"/>
      <c r="AO97" s="94"/>
      <c r="AP97" s="95"/>
      <c r="AQ97" s="237"/>
    </row>
    <row r="98" spans="1:43" ht="30" customHeight="1" thickBot="1" x14ac:dyDescent="0.35">
      <c r="A98" s="1000"/>
      <c r="B98" s="1002"/>
      <c r="C98" s="961"/>
      <c r="D98" s="964"/>
      <c r="E98" s="417"/>
      <c r="F98" s="420"/>
      <c r="G98" s="436"/>
      <c r="H98" s="426"/>
      <c r="I98" s="439"/>
      <c r="J98" s="446"/>
      <c r="K98" s="439"/>
      <c r="L98" s="452"/>
      <c r="M98" s="407"/>
      <c r="N98" s="49" t="s">
        <v>52</v>
      </c>
      <c r="O98" s="99">
        <v>0</v>
      </c>
      <c r="P98" s="100">
        <v>0.3</v>
      </c>
      <c r="Q98" s="100">
        <v>0.3</v>
      </c>
      <c r="R98" s="101">
        <v>1</v>
      </c>
      <c r="S98" s="53">
        <f t="shared" ref="S98" si="407">SUM(O98:O98)*M97</f>
        <v>0</v>
      </c>
      <c r="T98" s="54">
        <f t="shared" ref="T98" si="408">SUM(P98:P98)*M97</f>
        <v>9.9000000000000005E-2</v>
      </c>
      <c r="U98" s="54">
        <f t="shared" ref="U98" si="409">SUM(Q98:Q98)*M97</f>
        <v>9.9000000000000005E-2</v>
      </c>
      <c r="V98" s="55">
        <f t="shared" ref="V98" si="410">SUM(R98:R98)*M97</f>
        <v>0.33</v>
      </c>
      <c r="W98" s="56">
        <f t="shared" si="291"/>
        <v>0.33</v>
      </c>
      <c r="X98" s="248"/>
      <c r="Y98" s="251"/>
      <c r="Z98" s="254"/>
      <c r="AA98" s="257"/>
      <c r="AB98" s="257"/>
      <c r="AC98" s="369"/>
      <c r="AD98" s="967"/>
      <c r="AE98" s="57"/>
      <c r="AF98" s="235"/>
      <c r="AG98" s="236"/>
      <c r="AH98" s="236"/>
      <c r="AI98" s="236"/>
      <c r="AJ98" s="490"/>
      <c r="AK98" s="69"/>
      <c r="AP98" s="71"/>
      <c r="AQ98" s="238"/>
    </row>
    <row r="99" spans="1:43" ht="30" customHeight="1" x14ac:dyDescent="0.3">
      <c r="A99" s="1000"/>
      <c r="B99" s="1002"/>
      <c r="C99" s="961"/>
      <c r="D99" s="964"/>
      <c r="E99" s="417"/>
      <c r="F99" s="420"/>
      <c r="G99" s="436"/>
      <c r="H99" s="426"/>
      <c r="I99" s="439"/>
      <c r="J99" s="446"/>
      <c r="K99" s="439"/>
      <c r="L99" s="456" t="s">
        <v>162</v>
      </c>
      <c r="M99" s="409">
        <v>0.33</v>
      </c>
      <c r="N99" s="72" t="s">
        <v>46</v>
      </c>
      <c r="O99" s="102">
        <v>0</v>
      </c>
      <c r="P99" s="103">
        <v>0</v>
      </c>
      <c r="Q99" s="103">
        <v>1</v>
      </c>
      <c r="R99" s="104">
        <v>1</v>
      </c>
      <c r="S99" s="65">
        <f t="shared" ref="S99" si="411">SUM(O99:O99)*M99</f>
        <v>0</v>
      </c>
      <c r="T99" s="66">
        <f t="shared" ref="T99" si="412">SUM(P99:P99)*M99</f>
        <v>0</v>
      </c>
      <c r="U99" s="66">
        <f t="shared" ref="U99" si="413">SUM(Q99:Q99)*M99</f>
        <v>0.33</v>
      </c>
      <c r="V99" s="67">
        <f t="shared" ref="V99" si="414">SUM(R99:R99)*M99</f>
        <v>0.33</v>
      </c>
      <c r="W99" s="68">
        <f t="shared" si="291"/>
        <v>0.33</v>
      </c>
      <c r="X99" s="248"/>
      <c r="Y99" s="251"/>
      <c r="Z99" s="254"/>
      <c r="AA99" s="257"/>
      <c r="AB99" s="257"/>
      <c r="AC99" s="369"/>
      <c r="AD99" s="967"/>
      <c r="AE99" s="47"/>
      <c r="AF99" s="228" t="str">
        <f t="shared" ref="AF99" si="415">+IF(R100&gt;R99,"SUPERADA",IF(V100=V99,"EQUILIBRADA",IF(V100&lt;V99,"PARA MEJORAR")))</f>
        <v>PARA MEJORAR</v>
      </c>
      <c r="AG99" s="236"/>
      <c r="AH99" s="236"/>
      <c r="AI99" s="236"/>
      <c r="AJ99" s="490"/>
      <c r="AK99" s="69"/>
      <c r="AP99" s="71"/>
      <c r="AQ99" s="238"/>
    </row>
    <row r="100" spans="1:43" ht="30" customHeight="1" thickBot="1" x14ac:dyDescent="0.35">
      <c r="A100" s="1000"/>
      <c r="B100" s="1002"/>
      <c r="C100" s="961"/>
      <c r="D100" s="964"/>
      <c r="E100" s="417"/>
      <c r="F100" s="420"/>
      <c r="G100" s="436"/>
      <c r="H100" s="426"/>
      <c r="I100" s="439"/>
      <c r="J100" s="446"/>
      <c r="K100" s="439"/>
      <c r="L100" s="452"/>
      <c r="M100" s="407"/>
      <c r="N100" s="105" t="s">
        <v>52</v>
      </c>
      <c r="O100" s="99">
        <v>0</v>
      </c>
      <c r="P100" s="100">
        <v>0</v>
      </c>
      <c r="Q100" s="100">
        <v>0.5</v>
      </c>
      <c r="R100" s="101">
        <v>0.5</v>
      </c>
      <c r="S100" s="53">
        <f t="shared" ref="S100" si="416">SUM(O100:O100)*M99</f>
        <v>0</v>
      </c>
      <c r="T100" s="54">
        <f t="shared" ref="T100" si="417">SUM(P100:P100)*M99</f>
        <v>0</v>
      </c>
      <c r="U100" s="54">
        <f t="shared" ref="U100" si="418">SUM(Q100:Q100)*M99</f>
        <v>0.16500000000000001</v>
      </c>
      <c r="V100" s="55">
        <f t="shared" ref="V100" si="419">SUM(R100:R100)*M99</f>
        <v>0.16500000000000001</v>
      </c>
      <c r="W100" s="56">
        <f t="shared" si="291"/>
        <v>0.16500000000000001</v>
      </c>
      <c r="X100" s="248"/>
      <c r="Y100" s="251"/>
      <c r="Z100" s="254"/>
      <c r="AA100" s="257"/>
      <c r="AB100" s="257"/>
      <c r="AC100" s="369"/>
      <c r="AD100" s="967"/>
      <c r="AE100" s="57"/>
      <c r="AF100" s="235"/>
      <c r="AG100" s="236"/>
      <c r="AH100" s="236"/>
      <c r="AI100" s="236"/>
      <c r="AJ100" s="490"/>
      <c r="AK100" s="69"/>
      <c r="AP100" s="71"/>
      <c r="AQ100" s="238"/>
    </row>
    <row r="101" spans="1:43" ht="30" customHeight="1" x14ac:dyDescent="0.3">
      <c r="A101" s="1000"/>
      <c r="B101" s="1002"/>
      <c r="C101" s="961"/>
      <c r="D101" s="964"/>
      <c r="E101" s="417"/>
      <c r="F101" s="420"/>
      <c r="G101" s="436"/>
      <c r="H101" s="426"/>
      <c r="I101" s="439"/>
      <c r="J101" s="446"/>
      <c r="K101" s="439"/>
      <c r="L101" s="456" t="s">
        <v>163</v>
      </c>
      <c r="M101" s="409">
        <v>0.34</v>
      </c>
      <c r="N101" s="106" t="s">
        <v>46</v>
      </c>
      <c r="O101" s="102">
        <v>0</v>
      </c>
      <c r="P101" s="103">
        <v>0</v>
      </c>
      <c r="Q101" s="103">
        <v>1</v>
      </c>
      <c r="R101" s="104">
        <v>1</v>
      </c>
      <c r="S101" s="65">
        <f t="shared" ref="S101" si="420">SUM(O101:O101)*M101</f>
        <v>0</v>
      </c>
      <c r="T101" s="66">
        <f t="shared" ref="T101" si="421">SUM(P101:P101)*M101</f>
        <v>0</v>
      </c>
      <c r="U101" s="66">
        <f t="shared" ref="U101" si="422">SUM(Q101:Q101)*M101</f>
        <v>0.34</v>
      </c>
      <c r="V101" s="67">
        <f t="shared" ref="V101" si="423">SUM(R101:R101)*M101</f>
        <v>0.34</v>
      </c>
      <c r="W101" s="68">
        <f t="shared" si="291"/>
        <v>0.34</v>
      </c>
      <c r="X101" s="248"/>
      <c r="Y101" s="251"/>
      <c r="Z101" s="254"/>
      <c r="AA101" s="257"/>
      <c r="AB101" s="257"/>
      <c r="AC101" s="369"/>
      <c r="AD101" s="967"/>
      <c r="AE101" s="47"/>
      <c r="AF101" s="228" t="str">
        <f t="shared" ref="AF101" si="424">+IF(R102&gt;R101,"SUPERADA",IF(V102=V101,"EQUILIBRADA",IF(V102&lt;V101,"PARA MEJORAR")))</f>
        <v>PARA MEJORAR</v>
      </c>
      <c r="AG101" s="236"/>
      <c r="AH101" s="236"/>
      <c r="AI101" s="236"/>
      <c r="AJ101" s="490"/>
      <c r="AK101" s="69"/>
      <c r="AP101" s="71"/>
      <c r="AQ101" s="238"/>
    </row>
    <row r="102" spans="1:43" ht="30" customHeight="1" thickBot="1" x14ac:dyDescent="0.35">
      <c r="A102" s="1000"/>
      <c r="B102" s="1003"/>
      <c r="C102" s="962"/>
      <c r="D102" s="965"/>
      <c r="E102" s="418"/>
      <c r="F102" s="421"/>
      <c r="G102" s="437"/>
      <c r="H102" s="427"/>
      <c r="I102" s="440"/>
      <c r="J102" s="447"/>
      <c r="K102" s="440"/>
      <c r="L102" s="457"/>
      <c r="M102" s="429"/>
      <c r="N102" s="73" t="s">
        <v>52</v>
      </c>
      <c r="O102" s="107">
        <v>0</v>
      </c>
      <c r="P102" s="108">
        <v>0</v>
      </c>
      <c r="Q102" s="108">
        <v>0.5</v>
      </c>
      <c r="R102" s="109">
        <v>0.5</v>
      </c>
      <c r="S102" s="85">
        <f t="shared" ref="S102" si="425">SUM(O102:O102)*M101</f>
        <v>0</v>
      </c>
      <c r="T102" s="86">
        <f t="shared" ref="T102" si="426">SUM(P102:P102)*M101</f>
        <v>0</v>
      </c>
      <c r="U102" s="86">
        <f t="shared" ref="U102" si="427">SUM(Q102:Q102)*M101</f>
        <v>0.17</v>
      </c>
      <c r="V102" s="87">
        <f t="shared" ref="V102" si="428">SUM(R102:R102)*M101</f>
        <v>0.17</v>
      </c>
      <c r="W102" s="88">
        <f t="shared" si="291"/>
        <v>0.17</v>
      </c>
      <c r="X102" s="249"/>
      <c r="Y102" s="252"/>
      <c r="Z102" s="255"/>
      <c r="AA102" s="258"/>
      <c r="AB102" s="258"/>
      <c r="AC102" s="370"/>
      <c r="AD102" s="968"/>
      <c r="AE102" s="57"/>
      <c r="AF102" s="235"/>
      <c r="AG102" s="229"/>
      <c r="AH102" s="229"/>
      <c r="AI102" s="229"/>
      <c r="AJ102" s="491"/>
      <c r="AK102" s="69"/>
      <c r="AP102" s="71"/>
      <c r="AQ102" s="239"/>
    </row>
    <row r="103" spans="1:43" ht="30" customHeight="1" x14ac:dyDescent="0.3">
      <c r="A103" s="1000"/>
      <c r="B103" s="951" t="s">
        <v>164</v>
      </c>
      <c r="C103" s="926">
        <v>6</v>
      </c>
      <c r="D103" s="954" t="s">
        <v>165</v>
      </c>
      <c r="E103" s="523">
        <v>5</v>
      </c>
      <c r="F103" s="526" t="s">
        <v>166</v>
      </c>
      <c r="G103" s="957" t="s">
        <v>167</v>
      </c>
      <c r="H103" s="503">
        <v>13</v>
      </c>
      <c r="I103" s="563" t="s">
        <v>168</v>
      </c>
      <c r="J103" s="563" t="s">
        <v>169</v>
      </c>
      <c r="K103" s="950" t="s">
        <v>170</v>
      </c>
      <c r="L103" s="910" t="s">
        <v>171</v>
      </c>
      <c r="M103" s="516">
        <v>0.6</v>
      </c>
      <c r="N103" s="39" t="s">
        <v>46</v>
      </c>
      <c r="O103" s="41">
        <v>0</v>
      </c>
      <c r="P103" s="41">
        <v>0</v>
      </c>
      <c r="Q103" s="41">
        <v>0</v>
      </c>
      <c r="R103" s="42">
        <v>0</v>
      </c>
      <c r="S103" s="65">
        <f t="shared" ref="S103" si="429">SUM(O103:O103)*M103</f>
        <v>0</v>
      </c>
      <c r="T103" s="66">
        <f t="shared" ref="T103" si="430">SUM(P103:P103)*M103</f>
        <v>0</v>
      </c>
      <c r="U103" s="66">
        <f t="shared" ref="U103" si="431">SUM(Q103:Q103)*M103</f>
        <v>0</v>
      </c>
      <c r="V103" s="67">
        <f t="shared" ref="V103" si="432">SUM(R103:R103)*M103</f>
        <v>0</v>
      </c>
      <c r="W103" s="68">
        <f t="shared" si="291"/>
        <v>0</v>
      </c>
      <c r="X103" s="247">
        <f>+S104+S106+S108+S110</f>
        <v>0</v>
      </c>
      <c r="Y103" s="256">
        <f>+T104+T106+T108+T110</f>
        <v>0</v>
      </c>
      <c r="Z103" s="253">
        <f>+U104+U106+U108+U110</f>
        <v>0</v>
      </c>
      <c r="AA103" s="474">
        <f>+V104+V106+V108+V110</f>
        <v>0</v>
      </c>
      <c r="AB103" s="474">
        <f>+W104+W106+W108+W110</f>
        <v>0</v>
      </c>
      <c r="AC103" s="368" t="s">
        <v>172</v>
      </c>
      <c r="AD103" s="944" t="s">
        <v>173</v>
      </c>
      <c r="AE103" s="47"/>
      <c r="AF103" s="342" t="s">
        <v>170</v>
      </c>
      <c r="AG103" s="342" t="s">
        <v>170</v>
      </c>
      <c r="AH103" s="342" t="s">
        <v>170</v>
      </c>
      <c r="AI103" s="228" t="str">
        <f>IF(COUNTIF(AH103:AH156,"PARA MEJORAR")&gt;=1,"PARA MEJORAR","BIEN")</f>
        <v>PARA MEJORAR</v>
      </c>
      <c r="AJ103" s="947" t="s">
        <v>174</v>
      </c>
      <c r="AK103" s="58"/>
      <c r="AL103" s="59"/>
      <c r="AM103" s="59"/>
      <c r="AN103" s="59"/>
      <c r="AO103" s="59"/>
      <c r="AP103" s="60"/>
      <c r="AQ103" s="237"/>
    </row>
    <row r="104" spans="1:43" ht="30" customHeight="1" thickBot="1" x14ac:dyDescent="0.35">
      <c r="A104" s="1000"/>
      <c r="B104" s="952"/>
      <c r="C104" s="927"/>
      <c r="D104" s="955"/>
      <c r="E104" s="524"/>
      <c r="F104" s="527"/>
      <c r="G104" s="958"/>
      <c r="H104" s="504"/>
      <c r="I104" s="564"/>
      <c r="J104" s="564"/>
      <c r="K104" s="629"/>
      <c r="L104" s="906"/>
      <c r="M104" s="497"/>
      <c r="N104" s="49" t="s">
        <v>52</v>
      </c>
      <c r="O104" s="51">
        <v>0</v>
      </c>
      <c r="P104" s="51">
        <v>0</v>
      </c>
      <c r="Q104" s="51">
        <v>0</v>
      </c>
      <c r="R104" s="52">
        <v>0</v>
      </c>
      <c r="S104" s="53">
        <f t="shared" ref="S104" si="433">SUM(O104:O104)*M103</f>
        <v>0</v>
      </c>
      <c r="T104" s="54">
        <f t="shared" ref="T104" si="434">SUM(P104:P104)*M103</f>
        <v>0</v>
      </c>
      <c r="U104" s="54">
        <f t="shared" ref="U104" si="435">SUM(Q104:Q104)*M103</f>
        <v>0</v>
      </c>
      <c r="V104" s="55">
        <f t="shared" ref="V104" si="436">SUM(R104:R104)*M103</f>
        <v>0</v>
      </c>
      <c r="W104" s="56">
        <f t="shared" si="291"/>
        <v>0</v>
      </c>
      <c r="X104" s="248"/>
      <c r="Y104" s="257"/>
      <c r="Z104" s="254"/>
      <c r="AA104" s="475"/>
      <c r="AB104" s="475"/>
      <c r="AC104" s="369"/>
      <c r="AD104" s="945"/>
      <c r="AE104" s="57"/>
      <c r="AF104" s="343"/>
      <c r="AG104" s="352"/>
      <c r="AH104" s="352"/>
      <c r="AI104" s="236"/>
      <c r="AJ104" s="948"/>
      <c r="AK104" s="69"/>
      <c r="AP104" s="71"/>
      <c r="AQ104" s="238"/>
    </row>
    <row r="105" spans="1:43" ht="30" customHeight="1" x14ac:dyDescent="0.3">
      <c r="A105" s="1000"/>
      <c r="B105" s="952"/>
      <c r="C105" s="927"/>
      <c r="D105" s="955"/>
      <c r="E105" s="524"/>
      <c r="F105" s="527"/>
      <c r="G105" s="958"/>
      <c r="H105" s="504"/>
      <c r="I105" s="564"/>
      <c r="J105" s="564"/>
      <c r="K105" s="629"/>
      <c r="L105" s="905" t="s">
        <v>175</v>
      </c>
      <c r="M105" s="496">
        <v>0.1</v>
      </c>
      <c r="N105" s="72" t="s">
        <v>46</v>
      </c>
      <c r="O105" s="90">
        <v>0</v>
      </c>
      <c r="P105" s="90">
        <v>0</v>
      </c>
      <c r="Q105" s="90">
        <v>0</v>
      </c>
      <c r="R105" s="89">
        <v>0</v>
      </c>
      <c r="S105" s="65">
        <f t="shared" ref="S105" si="437">SUM(O105:O105)*M105</f>
        <v>0</v>
      </c>
      <c r="T105" s="66">
        <f t="shared" ref="T105" si="438">SUM(P105:P105)*M105</f>
        <v>0</v>
      </c>
      <c r="U105" s="66">
        <f t="shared" ref="U105" si="439">SUM(Q105:Q105)*M105</f>
        <v>0</v>
      </c>
      <c r="V105" s="67">
        <f t="shared" ref="V105" si="440">SUM(R105:R105)*M105</f>
        <v>0</v>
      </c>
      <c r="W105" s="68">
        <f t="shared" si="291"/>
        <v>0</v>
      </c>
      <c r="X105" s="248"/>
      <c r="Y105" s="257"/>
      <c r="Z105" s="254"/>
      <c r="AA105" s="475"/>
      <c r="AB105" s="475"/>
      <c r="AC105" s="369"/>
      <c r="AD105" s="945"/>
      <c r="AE105" s="47"/>
      <c r="AF105" s="342" t="s">
        <v>170</v>
      </c>
      <c r="AG105" s="352"/>
      <c r="AH105" s="352"/>
      <c r="AI105" s="236"/>
      <c r="AJ105" s="948"/>
      <c r="AK105" s="69"/>
      <c r="AP105" s="71"/>
      <c r="AQ105" s="238"/>
    </row>
    <row r="106" spans="1:43" ht="30" customHeight="1" thickBot="1" x14ac:dyDescent="0.35">
      <c r="A106" s="1000"/>
      <c r="B106" s="952"/>
      <c r="C106" s="927"/>
      <c r="D106" s="955"/>
      <c r="E106" s="524"/>
      <c r="F106" s="527"/>
      <c r="G106" s="958"/>
      <c r="H106" s="504"/>
      <c r="I106" s="564"/>
      <c r="J106" s="564"/>
      <c r="K106" s="629"/>
      <c r="L106" s="906"/>
      <c r="M106" s="497"/>
      <c r="N106" s="49" t="s">
        <v>52</v>
      </c>
      <c r="O106" s="51">
        <v>0</v>
      </c>
      <c r="P106" s="51">
        <v>0</v>
      </c>
      <c r="Q106" s="51">
        <v>0</v>
      </c>
      <c r="R106" s="52">
        <v>0</v>
      </c>
      <c r="S106" s="53">
        <f t="shared" ref="S106" si="441">SUM(O106:O106)*M105</f>
        <v>0</v>
      </c>
      <c r="T106" s="54">
        <f t="shared" ref="T106" si="442">SUM(P106:P106)*M105</f>
        <v>0</v>
      </c>
      <c r="U106" s="54">
        <f t="shared" ref="U106" si="443">SUM(Q106:Q106)*M105</f>
        <v>0</v>
      </c>
      <c r="V106" s="55">
        <f t="shared" ref="V106" si="444">SUM(R106:R106)*M105</f>
        <v>0</v>
      </c>
      <c r="W106" s="56">
        <f t="shared" si="291"/>
        <v>0</v>
      </c>
      <c r="X106" s="248"/>
      <c r="Y106" s="257"/>
      <c r="Z106" s="254"/>
      <c r="AA106" s="475"/>
      <c r="AB106" s="475"/>
      <c r="AC106" s="369"/>
      <c r="AD106" s="945"/>
      <c r="AE106" s="57"/>
      <c r="AF106" s="343"/>
      <c r="AG106" s="352"/>
      <c r="AH106" s="352"/>
      <c r="AI106" s="236"/>
      <c r="AJ106" s="948"/>
      <c r="AK106" s="69"/>
      <c r="AP106" s="71"/>
      <c r="AQ106" s="238"/>
    </row>
    <row r="107" spans="1:43" ht="30" customHeight="1" x14ac:dyDescent="0.3">
      <c r="A107" s="1000"/>
      <c r="B107" s="952"/>
      <c r="C107" s="927"/>
      <c r="D107" s="955"/>
      <c r="E107" s="524"/>
      <c r="F107" s="527"/>
      <c r="G107" s="958"/>
      <c r="H107" s="504"/>
      <c r="I107" s="564"/>
      <c r="J107" s="564"/>
      <c r="K107" s="629"/>
      <c r="L107" s="905" t="s">
        <v>176</v>
      </c>
      <c r="M107" s="496">
        <v>0.1</v>
      </c>
      <c r="N107" s="72" t="s">
        <v>46</v>
      </c>
      <c r="O107" s="90">
        <v>0</v>
      </c>
      <c r="P107" s="90">
        <v>0</v>
      </c>
      <c r="Q107" s="90">
        <v>0</v>
      </c>
      <c r="R107" s="89">
        <v>0</v>
      </c>
      <c r="S107" s="65">
        <f t="shared" ref="S107" si="445">SUM(O107:O107)*M107</f>
        <v>0</v>
      </c>
      <c r="T107" s="66">
        <f t="shared" ref="T107" si="446">SUM(P107:P107)*M107</f>
        <v>0</v>
      </c>
      <c r="U107" s="66">
        <f t="shared" ref="U107" si="447">SUM(Q107:Q107)*M107</f>
        <v>0</v>
      </c>
      <c r="V107" s="67">
        <f t="shared" ref="V107" si="448">SUM(R107:R107)*M107</f>
        <v>0</v>
      </c>
      <c r="W107" s="68">
        <f t="shared" si="291"/>
        <v>0</v>
      </c>
      <c r="X107" s="248"/>
      <c r="Y107" s="257"/>
      <c r="Z107" s="254"/>
      <c r="AA107" s="475"/>
      <c r="AB107" s="475"/>
      <c r="AC107" s="369"/>
      <c r="AD107" s="945"/>
      <c r="AE107" s="47"/>
      <c r="AF107" s="342" t="s">
        <v>170</v>
      </c>
      <c r="AG107" s="352"/>
      <c r="AH107" s="352"/>
      <c r="AI107" s="236"/>
      <c r="AJ107" s="948"/>
      <c r="AK107" s="69"/>
      <c r="AP107" s="71"/>
      <c r="AQ107" s="238"/>
    </row>
    <row r="108" spans="1:43" ht="30" customHeight="1" thickBot="1" x14ac:dyDescent="0.35">
      <c r="A108" s="1000"/>
      <c r="B108" s="952"/>
      <c r="C108" s="927"/>
      <c r="D108" s="955"/>
      <c r="E108" s="524"/>
      <c r="F108" s="527"/>
      <c r="G108" s="958"/>
      <c r="H108" s="504"/>
      <c r="I108" s="564"/>
      <c r="J108" s="564"/>
      <c r="K108" s="629"/>
      <c r="L108" s="906"/>
      <c r="M108" s="497"/>
      <c r="N108" s="49" t="s">
        <v>52</v>
      </c>
      <c r="O108" s="51">
        <v>0</v>
      </c>
      <c r="P108" s="51">
        <v>0</v>
      </c>
      <c r="Q108" s="51">
        <v>0</v>
      </c>
      <c r="R108" s="52">
        <v>0</v>
      </c>
      <c r="S108" s="53">
        <f t="shared" ref="S108" si="449">SUM(O108:O108)*M107</f>
        <v>0</v>
      </c>
      <c r="T108" s="54">
        <f t="shared" ref="T108" si="450">SUM(P108:P108)*M107</f>
        <v>0</v>
      </c>
      <c r="U108" s="54">
        <f t="shared" ref="U108" si="451">SUM(Q108:Q108)*M107</f>
        <v>0</v>
      </c>
      <c r="V108" s="55">
        <f t="shared" ref="V108" si="452">SUM(R108:R108)*M107</f>
        <v>0</v>
      </c>
      <c r="W108" s="56">
        <f t="shared" si="291"/>
        <v>0</v>
      </c>
      <c r="X108" s="248"/>
      <c r="Y108" s="257"/>
      <c r="Z108" s="254"/>
      <c r="AA108" s="475"/>
      <c r="AB108" s="475"/>
      <c r="AC108" s="369"/>
      <c r="AD108" s="945"/>
      <c r="AE108" s="57"/>
      <c r="AF108" s="343"/>
      <c r="AG108" s="352"/>
      <c r="AH108" s="352"/>
      <c r="AI108" s="236"/>
      <c r="AJ108" s="948"/>
      <c r="AK108" s="69"/>
      <c r="AP108" s="71"/>
      <c r="AQ108" s="238"/>
    </row>
    <row r="109" spans="1:43" ht="30" customHeight="1" x14ac:dyDescent="0.3">
      <c r="A109" s="1000"/>
      <c r="B109" s="952"/>
      <c r="C109" s="927"/>
      <c r="D109" s="955"/>
      <c r="E109" s="524"/>
      <c r="F109" s="527"/>
      <c r="G109" s="958"/>
      <c r="H109" s="504"/>
      <c r="I109" s="564"/>
      <c r="J109" s="564"/>
      <c r="K109" s="629"/>
      <c r="L109" s="905" t="s">
        <v>177</v>
      </c>
      <c r="M109" s="496">
        <v>0.2</v>
      </c>
      <c r="N109" s="72" t="s">
        <v>46</v>
      </c>
      <c r="O109" s="90">
        <v>0</v>
      </c>
      <c r="P109" s="90">
        <v>0</v>
      </c>
      <c r="Q109" s="90">
        <v>0</v>
      </c>
      <c r="R109" s="89">
        <v>0</v>
      </c>
      <c r="S109" s="65">
        <f t="shared" ref="S109" si="453">SUM(O109:O109)*M109</f>
        <v>0</v>
      </c>
      <c r="T109" s="66">
        <f t="shared" ref="T109" si="454">SUM(P109:P109)*M109</f>
        <v>0</v>
      </c>
      <c r="U109" s="66">
        <f t="shared" ref="U109" si="455">SUM(Q109:Q109)*M109</f>
        <v>0</v>
      </c>
      <c r="V109" s="67">
        <f t="shared" ref="V109" si="456">SUM(R109:R109)*M109</f>
        <v>0</v>
      </c>
      <c r="W109" s="68">
        <f t="shared" si="291"/>
        <v>0</v>
      </c>
      <c r="X109" s="248"/>
      <c r="Y109" s="257"/>
      <c r="Z109" s="254"/>
      <c r="AA109" s="475"/>
      <c r="AB109" s="475"/>
      <c r="AC109" s="369"/>
      <c r="AD109" s="945"/>
      <c r="AE109" s="47"/>
      <c r="AF109" s="342" t="s">
        <v>170</v>
      </c>
      <c r="AG109" s="352"/>
      <c r="AH109" s="352"/>
      <c r="AI109" s="236"/>
      <c r="AJ109" s="948"/>
      <c r="AK109" s="69"/>
      <c r="AP109" s="71"/>
      <c r="AQ109" s="238"/>
    </row>
    <row r="110" spans="1:43" ht="30" customHeight="1" thickBot="1" x14ac:dyDescent="0.35">
      <c r="A110" s="1000"/>
      <c r="B110" s="952"/>
      <c r="C110" s="928"/>
      <c r="D110" s="956"/>
      <c r="E110" s="525"/>
      <c r="F110" s="528"/>
      <c r="G110" s="959"/>
      <c r="H110" s="505"/>
      <c r="I110" s="565"/>
      <c r="J110" s="565"/>
      <c r="K110" s="630"/>
      <c r="L110" s="911"/>
      <c r="M110" s="499"/>
      <c r="N110" s="73" t="s">
        <v>52</v>
      </c>
      <c r="O110" s="75">
        <v>0</v>
      </c>
      <c r="P110" s="75">
        <v>0</v>
      </c>
      <c r="Q110" s="75">
        <v>0</v>
      </c>
      <c r="R110" s="76">
        <v>0</v>
      </c>
      <c r="S110" s="53">
        <f t="shared" ref="S110" si="457">SUM(O110:O110)*M109</f>
        <v>0</v>
      </c>
      <c r="T110" s="54">
        <f t="shared" ref="T110" si="458">SUM(P110:P110)*M109</f>
        <v>0</v>
      </c>
      <c r="U110" s="54">
        <f t="shared" ref="U110" si="459">SUM(Q110:Q110)*M109</f>
        <v>0</v>
      </c>
      <c r="V110" s="55">
        <f t="shared" ref="V110" si="460">SUM(R110:R110)*M109</f>
        <v>0</v>
      </c>
      <c r="W110" s="56">
        <f t="shared" si="291"/>
        <v>0</v>
      </c>
      <c r="X110" s="249"/>
      <c r="Y110" s="258"/>
      <c r="Z110" s="255"/>
      <c r="AA110" s="476"/>
      <c r="AB110" s="476"/>
      <c r="AC110" s="369"/>
      <c r="AD110" s="945"/>
      <c r="AE110" s="57"/>
      <c r="AF110" s="343"/>
      <c r="AG110" s="353"/>
      <c r="AH110" s="353"/>
      <c r="AI110" s="236"/>
      <c r="AJ110" s="948"/>
      <c r="AK110" s="69"/>
      <c r="AP110" s="71"/>
      <c r="AQ110" s="239"/>
    </row>
    <row r="111" spans="1:43" ht="30" customHeight="1" x14ac:dyDescent="0.3">
      <c r="A111" s="1000"/>
      <c r="B111" s="952"/>
      <c r="C111" s="926">
        <v>7</v>
      </c>
      <c r="D111" s="954" t="s">
        <v>178</v>
      </c>
      <c r="E111" s="523">
        <v>6</v>
      </c>
      <c r="F111" s="526" t="s">
        <v>179</v>
      </c>
      <c r="G111" s="529" t="s">
        <v>180</v>
      </c>
      <c r="H111" s="503">
        <v>14</v>
      </c>
      <c r="I111" s="563" t="s">
        <v>181</v>
      </c>
      <c r="J111" s="563" t="s">
        <v>182</v>
      </c>
      <c r="K111" s="506">
        <v>0.25</v>
      </c>
      <c r="L111" s="910" t="s">
        <v>183</v>
      </c>
      <c r="M111" s="516">
        <v>0.25</v>
      </c>
      <c r="N111" s="39" t="s">
        <v>46</v>
      </c>
      <c r="O111" s="41">
        <v>1</v>
      </c>
      <c r="P111" s="41">
        <v>1</v>
      </c>
      <c r="Q111" s="41">
        <v>1</v>
      </c>
      <c r="R111" s="42">
        <v>1</v>
      </c>
      <c r="S111" s="43">
        <f t="shared" ref="S111" si="461">SUM(O111:O111)*M111</f>
        <v>0.25</v>
      </c>
      <c r="T111" s="44">
        <f t="shared" ref="T111" si="462">SUM(P111:P111)*M111</f>
        <v>0.25</v>
      </c>
      <c r="U111" s="44">
        <f t="shared" ref="U111" si="463">SUM(Q111:Q111)*M111</f>
        <v>0.25</v>
      </c>
      <c r="V111" s="45">
        <f t="shared" ref="V111" si="464">SUM(R111:R111)*M111</f>
        <v>0.25</v>
      </c>
      <c r="W111" s="46">
        <f t="shared" si="291"/>
        <v>0.25</v>
      </c>
      <c r="X111" s="247">
        <f>+S112+S114+S116</f>
        <v>0.25</v>
      </c>
      <c r="Y111" s="250">
        <f>+T112+T114+T116</f>
        <v>0.25</v>
      </c>
      <c r="Z111" s="253">
        <f>+U112+U114+U116</f>
        <v>0.25</v>
      </c>
      <c r="AA111" s="256">
        <f>+V112+V114+V116</f>
        <v>0.25</v>
      </c>
      <c r="AB111" s="256">
        <f>+W112+W114+W116</f>
        <v>0.25</v>
      </c>
      <c r="AC111" s="369"/>
      <c r="AD111" s="945"/>
      <c r="AE111" s="47"/>
      <c r="AF111" s="228" t="str">
        <f t="shared" ref="AF111:AF173" si="465">+IF(R112&gt;R111,"SUPERADA",IF(V112=V111,"EQUILIBRADA",IF(V112&lt;V111,"PARA MEJORAR")))</f>
        <v>EQUILIBRADA</v>
      </c>
      <c r="AG111" s="228" t="str">
        <f>IF(COUNTIF(AF111:AF116,"PARA MEJORAR")&gt;=1,"PARA MEJORAR","BIEN")</f>
        <v>PARA MEJORAR</v>
      </c>
      <c r="AH111" s="228" t="str">
        <f>IF(COUNTIF(AG111:AG132,"PARA MEJORAR")&gt;=1,"PARA MEJORAR","BIEN")</f>
        <v>PARA MEJORAR</v>
      </c>
      <c r="AI111" s="236"/>
      <c r="AJ111" s="948"/>
      <c r="AK111" s="58"/>
      <c r="AL111" s="59"/>
      <c r="AM111" s="59"/>
      <c r="AN111" s="59"/>
      <c r="AO111" s="59"/>
      <c r="AP111" s="60"/>
      <c r="AQ111" s="237"/>
    </row>
    <row r="112" spans="1:43" ht="30" customHeight="1" thickBot="1" x14ac:dyDescent="0.35">
      <c r="A112" s="1000"/>
      <c r="B112" s="952"/>
      <c r="C112" s="927"/>
      <c r="D112" s="955"/>
      <c r="E112" s="524"/>
      <c r="F112" s="527"/>
      <c r="G112" s="530"/>
      <c r="H112" s="504"/>
      <c r="I112" s="564"/>
      <c r="J112" s="564"/>
      <c r="K112" s="564"/>
      <c r="L112" s="906"/>
      <c r="M112" s="497"/>
      <c r="N112" s="49" t="s">
        <v>52</v>
      </c>
      <c r="O112" s="51">
        <v>1</v>
      </c>
      <c r="P112" s="51">
        <v>1</v>
      </c>
      <c r="Q112" s="51">
        <v>1</v>
      </c>
      <c r="R112" s="52">
        <v>1</v>
      </c>
      <c r="S112" s="53">
        <f t="shared" ref="S112" si="466">SUM(O112:O112)*M111</f>
        <v>0.25</v>
      </c>
      <c r="T112" s="54">
        <f t="shared" ref="T112" si="467">SUM(P112:P112)*M111</f>
        <v>0.25</v>
      </c>
      <c r="U112" s="54">
        <f t="shared" ref="U112" si="468">SUM(Q112:Q112)*M111</f>
        <v>0.25</v>
      </c>
      <c r="V112" s="55">
        <f t="shared" ref="V112" si="469">SUM(R112:R112)*M111</f>
        <v>0.25</v>
      </c>
      <c r="W112" s="56">
        <f t="shared" si="291"/>
        <v>0.25</v>
      </c>
      <c r="X112" s="248"/>
      <c r="Y112" s="251"/>
      <c r="Z112" s="254"/>
      <c r="AA112" s="257"/>
      <c r="AB112" s="257"/>
      <c r="AC112" s="369"/>
      <c r="AD112" s="945"/>
      <c r="AE112" s="57"/>
      <c r="AF112" s="235"/>
      <c r="AG112" s="236"/>
      <c r="AH112" s="236"/>
      <c r="AI112" s="236"/>
      <c r="AJ112" s="948"/>
      <c r="AK112" s="69"/>
      <c r="AP112" s="71"/>
      <c r="AQ112" s="238"/>
    </row>
    <row r="113" spans="1:43" ht="30" customHeight="1" x14ac:dyDescent="0.3">
      <c r="A113" s="1000"/>
      <c r="B113" s="952"/>
      <c r="C113" s="927"/>
      <c r="D113" s="955"/>
      <c r="E113" s="524"/>
      <c r="F113" s="527"/>
      <c r="G113" s="530"/>
      <c r="H113" s="504"/>
      <c r="I113" s="564"/>
      <c r="J113" s="564"/>
      <c r="K113" s="564"/>
      <c r="L113" s="903" t="s">
        <v>184</v>
      </c>
      <c r="M113" s="496">
        <v>0.5</v>
      </c>
      <c r="N113" s="72" t="s">
        <v>46</v>
      </c>
      <c r="O113" s="90">
        <v>0</v>
      </c>
      <c r="P113" s="90">
        <v>1</v>
      </c>
      <c r="Q113" s="90">
        <v>1</v>
      </c>
      <c r="R113" s="89">
        <v>1</v>
      </c>
      <c r="S113" s="65">
        <f t="shared" ref="S113" si="470">SUM(O113:O113)*M113</f>
        <v>0</v>
      </c>
      <c r="T113" s="66">
        <f t="shared" ref="T113" si="471">SUM(P113:P113)*M113</f>
        <v>0.5</v>
      </c>
      <c r="U113" s="66">
        <f t="shared" ref="U113" si="472">SUM(Q113:Q113)*M113</f>
        <v>0.5</v>
      </c>
      <c r="V113" s="67">
        <f t="shared" ref="V113" si="473">SUM(R113:R113)*M113</f>
        <v>0.5</v>
      </c>
      <c r="W113" s="68">
        <f t="shared" si="291"/>
        <v>0.5</v>
      </c>
      <c r="X113" s="248"/>
      <c r="Y113" s="251"/>
      <c r="Z113" s="254"/>
      <c r="AA113" s="257"/>
      <c r="AB113" s="257"/>
      <c r="AC113" s="369"/>
      <c r="AD113" s="945"/>
      <c r="AE113" s="47"/>
      <c r="AF113" s="228" t="str">
        <f t="shared" si="465"/>
        <v>PARA MEJORAR</v>
      </c>
      <c r="AG113" s="236"/>
      <c r="AH113" s="236"/>
      <c r="AI113" s="236"/>
      <c r="AJ113" s="948"/>
      <c r="AK113" s="69"/>
      <c r="AP113" s="71"/>
      <c r="AQ113" s="238"/>
    </row>
    <row r="114" spans="1:43" ht="30" customHeight="1" thickBot="1" x14ac:dyDescent="0.35">
      <c r="A114" s="1000"/>
      <c r="B114" s="952"/>
      <c r="C114" s="927"/>
      <c r="D114" s="955"/>
      <c r="E114" s="524"/>
      <c r="F114" s="527"/>
      <c r="G114" s="530"/>
      <c r="H114" s="504"/>
      <c r="I114" s="564"/>
      <c r="J114" s="564"/>
      <c r="K114" s="564"/>
      <c r="L114" s="904"/>
      <c r="M114" s="497"/>
      <c r="N114" s="49" t="s">
        <v>52</v>
      </c>
      <c r="O114" s="51">
        <v>0</v>
      </c>
      <c r="P114" s="51">
        <v>0</v>
      </c>
      <c r="Q114" s="51">
        <v>0</v>
      </c>
      <c r="R114" s="52">
        <v>0</v>
      </c>
      <c r="S114" s="53">
        <f t="shared" ref="S114" si="474">SUM(O114:O114)*M113</f>
        <v>0</v>
      </c>
      <c r="T114" s="54">
        <f t="shared" ref="T114" si="475">SUM(P114:P114)*M113</f>
        <v>0</v>
      </c>
      <c r="U114" s="54">
        <f t="shared" ref="U114" si="476">SUM(Q114:Q114)*M113</f>
        <v>0</v>
      </c>
      <c r="V114" s="55">
        <f t="shared" ref="V114" si="477">SUM(R114:R114)*M113</f>
        <v>0</v>
      </c>
      <c r="W114" s="56">
        <f t="shared" si="291"/>
        <v>0</v>
      </c>
      <c r="X114" s="248"/>
      <c r="Y114" s="251"/>
      <c r="Z114" s="254"/>
      <c r="AA114" s="257"/>
      <c r="AB114" s="257"/>
      <c r="AC114" s="369"/>
      <c r="AD114" s="945"/>
      <c r="AE114" s="57"/>
      <c r="AF114" s="235"/>
      <c r="AG114" s="236"/>
      <c r="AH114" s="236"/>
      <c r="AI114" s="236"/>
      <c r="AJ114" s="948"/>
      <c r="AK114" s="69"/>
      <c r="AP114" s="71"/>
      <c r="AQ114" s="238"/>
    </row>
    <row r="115" spans="1:43" ht="30" customHeight="1" x14ac:dyDescent="0.3">
      <c r="A115" s="1000"/>
      <c r="B115" s="952"/>
      <c r="C115" s="927"/>
      <c r="D115" s="955"/>
      <c r="E115" s="524"/>
      <c r="F115" s="527"/>
      <c r="G115" s="530"/>
      <c r="H115" s="504"/>
      <c r="I115" s="564"/>
      <c r="J115" s="564"/>
      <c r="K115" s="564"/>
      <c r="L115" s="905" t="s">
        <v>185</v>
      </c>
      <c r="M115" s="496">
        <v>0.25</v>
      </c>
      <c r="N115" s="72" t="s">
        <v>46</v>
      </c>
      <c r="O115" s="90">
        <v>0</v>
      </c>
      <c r="P115" s="90">
        <v>0</v>
      </c>
      <c r="Q115" s="90">
        <v>0.5</v>
      </c>
      <c r="R115" s="89">
        <v>1</v>
      </c>
      <c r="S115" s="65">
        <f t="shared" ref="S115" si="478">SUM(O115:O115)*M115</f>
        <v>0</v>
      </c>
      <c r="T115" s="66">
        <f t="shared" ref="T115" si="479">SUM(P115:P115)*M115</f>
        <v>0</v>
      </c>
      <c r="U115" s="66">
        <f t="shared" ref="U115" si="480">SUM(Q115:Q115)*M115</f>
        <v>0.125</v>
      </c>
      <c r="V115" s="67">
        <f t="shared" ref="V115" si="481">SUM(R115:R115)*M115</f>
        <v>0.25</v>
      </c>
      <c r="W115" s="68">
        <f t="shared" si="291"/>
        <v>0.25</v>
      </c>
      <c r="X115" s="248"/>
      <c r="Y115" s="251"/>
      <c r="Z115" s="254"/>
      <c r="AA115" s="257"/>
      <c r="AB115" s="257"/>
      <c r="AC115" s="369"/>
      <c r="AD115" s="945"/>
      <c r="AE115" s="47"/>
      <c r="AF115" s="228" t="str">
        <f t="shared" si="465"/>
        <v>PARA MEJORAR</v>
      </c>
      <c r="AG115" s="236"/>
      <c r="AH115" s="236"/>
      <c r="AI115" s="236"/>
      <c r="AJ115" s="948"/>
      <c r="AK115" s="69"/>
      <c r="AP115" s="71"/>
      <c r="AQ115" s="238"/>
    </row>
    <row r="116" spans="1:43" ht="30" customHeight="1" thickBot="1" x14ac:dyDescent="0.35">
      <c r="A116" s="1000"/>
      <c r="B116" s="952"/>
      <c r="C116" s="927"/>
      <c r="D116" s="955"/>
      <c r="E116" s="525"/>
      <c r="F116" s="528"/>
      <c r="G116" s="531"/>
      <c r="H116" s="505"/>
      <c r="I116" s="565"/>
      <c r="J116" s="565"/>
      <c r="K116" s="565"/>
      <c r="L116" s="911"/>
      <c r="M116" s="499"/>
      <c r="N116" s="73" t="s">
        <v>52</v>
      </c>
      <c r="O116" s="75">
        <v>0</v>
      </c>
      <c r="P116" s="75">
        <v>0</v>
      </c>
      <c r="Q116" s="75">
        <v>0</v>
      </c>
      <c r="R116" s="76">
        <v>0</v>
      </c>
      <c r="S116" s="85">
        <f t="shared" ref="S116" si="482">SUM(O116:O116)*M115</f>
        <v>0</v>
      </c>
      <c r="T116" s="86">
        <f t="shared" ref="T116" si="483">SUM(P116:P116)*M115</f>
        <v>0</v>
      </c>
      <c r="U116" s="86">
        <f t="shared" ref="U116" si="484">SUM(Q116:Q116)*M115</f>
        <v>0</v>
      </c>
      <c r="V116" s="87">
        <f t="shared" ref="V116" si="485">SUM(R116:R116)*M115</f>
        <v>0</v>
      </c>
      <c r="W116" s="88">
        <f t="shared" si="291"/>
        <v>0</v>
      </c>
      <c r="X116" s="249"/>
      <c r="Y116" s="252"/>
      <c r="Z116" s="255"/>
      <c r="AA116" s="258"/>
      <c r="AB116" s="258"/>
      <c r="AC116" s="369"/>
      <c r="AD116" s="945"/>
      <c r="AE116" s="57"/>
      <c r="AF116" s="235"/>
      <c r="AG116" s="229"/>
      <c r="AH116" s="236"/>
      <c r="AI116" s="236"/>
      <c r="AJ116" s="948"/>
      <c r="AK116" s="69"/>
      <c r="AP116" s="71"/>
      <c r="AQ116" s="239"/>
    </row>
    <row r="117" spans="1:43" ht="30" customHeight="1" x14ac:dyDescent="0.3">
      <c r="A117" s="1000"/>
      <c r="B117" s="952"/>
      <c r="C117" s="927"/>
      <c r="D117" s="955"/>
      <c r="E117" s="523">
        <v>7</v>
      </c>
      <c r="F117" s="526" t="s">
        <v>186</v>
      </c>
      <c r="G117" s="529" t="s">
        <v>187</v>
      </c>
      <c r="H117" s="503">
        <v>15</v>
      </c>
      <c r="I117" s="506" t="s">
        <v>188</v>
      </c>
      <c r="J117" s="506" t="s">
        <v>189</v>
      </c>
      <c r="K117" s="506">
        <v>0.1</v>
      </c>
      <c r="L117" s="910" t="s">
        <v>190</v>
      </c>
      <c r="M117" s="516">
        <v>0.1</v>
      </c>
      <c r="N117" s="39" t="s">
        <v>46</v>
      </c>
      <c r="O117" s="41">
        <v>1</v>
      </c>
      <c r="P117" s="41">
        <v>1</v>
      </c>
      <c r="Q117" s="41">
        <v>1</v>
      </c>
      <c r="R117" s="42">
        <v>1</v>
      </c>
      <c r="S117" s="65">
        <f t="shared" ref="S117" si="486">SUM(O117:O117)*M117</f>
        <v>0.1</v>
      </c>
      <c r="T117" s="66">
        <f t="shared" ref="T117" si="487">SUM(P117:P117)*M117</f>
        <v>0.1</v>
      </c>
      <c r="U117" s="66">
        <f t="shared" ref="U117" si="488">SUM(Q117:Q117)*M117</f>
        <v>0.1</v>
      </c>
      <c r="V117" s="67">
        <f t="shared" ref="V117" si="489">SUM(R117:R117)*M117</f>
        <v>0.1</v>
      </c>
      <c r="W117" s="68">
        <f t="shared" si="291"/>
        <v>0.1</v>
      </c>
      <c r="X117" s="247">
        <f>+S118+S120+S122+S124</f>
        <v>0.1</v>
      </c>
      <c r="Y117" s="250">
        <f>+T118+T120+T122+T124</f>
        <v>0.1</v>
      </c>
      <c r="Z117" s="253">
        <f>+U118+U120+U122+U124</f>
        <v>0.4</v>
      </c>
      <c r="AA117" s="256">
        <f>+V118+V120+V122+V124</f>
        <v>1</v>
      </c>
      <c r="AB117" s="256">
        <f>+W118+W120+W122+W124</f>
        <v>1</v>
      </c>
      <c r="AC117" s="369"/>
      <c r="AD117" s="945"/>
      <c r="AE117" s="47"/>
      <c r="AF117" s="228" t="str">
        <f t="shared" si="465"/>
        <v>EQUILIBRADA</v>
      </c>
      <c r="AG117" s="228" t="str">
        <f>IF(COUNTIF(AF117:AF124,"PARA MEJORAR")&gt;=1,"PARA MEJORAR","BIEN")</f>
        <v>BIEN</v>
      </c>
      <c r="AH117" s="236"/>
      <c r="AI117" s="236"/>
      <c r="AJ117" s="948"/>
      <c r="AK117" s="58"/>
      <c r="AL117" s="59"/>
      <c r="AM117" s="59"/>
      <c r="AN117" s="59"/>
      <c r="AO117" s="59"/>
      <c r="AP117" s="60"/>
      <c r="AQ117" s="237"/>
    </row>
    <row r="118" spans="1:43" ht="30" customHeight="1" thickBot="1" x14ac:dyDescent="0.35">
      <c r="A118" s="1000"/>
      <c r="B118" s="952"/>
      <c r="C118" s="927"/>
      <c r="D118" s="955"/>
      <c r="E118" s="524"/>
      <c r="F118" s="527"/>
      <c r="G118" s="530"/>
      <c r="H118" s="504"/>
      <c r="I118" s="507"/>
      <c r="J118" s="507"/>
      <c r="K118" s="507"/>
      <c r="L118" s="906"/>
      <c r="M118" s="497"/>
      <c r="N118" s="49" t="s">
        <v>52</v>
      </c>
      <c r="O118" s="51">
        <v>1</v>
      </c>
      <c r="P118" s="110">
        <v>1</v>
      </c>
      <c r="Q118" s="51">
        <v>1</v>
      </c>
      <c r="R118" s="52">
        <v>1</v>
      </c>
      <c r="S118" s="53">
        <f t="shared" ref="S118" si="490">SUM(O118:O118)*M117</f>
        <v>0.1</v>
      </c>
      <c r="T118" s="54">
        <f t="shared" ref="T118" si="491">SUM(P118:P118)*M117</f>
        <v>0.1</v>
      </c>
      <c r="U118" s="54">
        <f t="shared" ref="U118" si="492">SUM(Q118:Q118)*M117</f>
        <v>0.1</v>
      </c>
      <c r="V118" s="55">
        <f t="shared" ref="V118" si="493">SUM(R118:R118)*M117</f>
        <v>0.1</v>
      </c>
      <c r="W118" s="56">
        <f t="shared" si="291"/>
        <v>0.1</v>
      </c>
      <c r="X118" s="248"/>
      <c r="Y118" s="251"/>
      <c r="Z118" s="254"/>
      <c r="AA118" s="257"/>
      <c r="AB118" s="257"/>
      <c r="AC118" s="369"/>
      <c r="AD118" s="945"/>
      <c r="AE118" s="57"/>
      <c r="AF118" s="235"/>
      <c r="AG118" s="236"/>
      <c r="AH118" s="236"/>
      <c r="AI118" s="236"/>
      <c r="AJ118" s="948"/>
      <c r="AK118" s="69"/>
      <c r="AP118" s="71"/>
      <c r="AQ118" s="238"/>
    </row>
    <row r="119" spans="1:43" ht="30" customHeight="1" x14ac:dyDescent="0.3">
      <c r="A119" s="1000"/>
      <c r="B119" s="952"/>
      <c r="C119" s="927"/>
      <c r="D119" s="955"/>
      <c r="E119" s="524"/>
      <c r="F119" s="527"/>
      <c r="G119" s="530"/>
      <c r="H119" s="504"/>
      <c r="I119" s="507"/>
      <c r="J119" s="507"/>
      <c r="K119" s="507"/>
      <c r="L119" s="903" t="s">
        <v>191</v>
      </c>
      <c r="M119" s="496">
        <v>0.3</v>
      </c>
      <c r="N119" s="72" t="s">
        <v>46</v>
      </c>
      <c r="O119" s="90">
        <v>0.25</v>
      </c>
      <c r="P119" s="90">
        <v>1</v>
      </c>
      <c r="Q119" s="90">
        <v>1</v>
      </c>
      <c r="R119" s="89">
        <v>1</v>
      </c>
      <c r="S119" s="65">
        <f t="shared" ref="S119" si="494">SUM(O119:O119)*M119</f>
        <v>7.4999999999999997E-2</v>
      </c>
      <c r="T119" s="66">
        <f t="shared" ref="T119" si="495">SUM(P119:P119)*M119</f>
        <v>0.3</v>
      </c>
      <c r="U119" s="66">
        <f t="shared" ref="U119" si="496">SUM(Q119:Q119)*M119</f>
        <v>0.3</v>
      </c>
      <c r="V119" s="67">
        <f t="shared" ref="V119" si="497">SUM(R119:R119)*M119</f>
        <v>0.3</v>
      </c>
      <c r="W119" s="68">
        <f t="shared" si="291"/>
        <v>0.3</v>
      </c>
      <c r="X119" s="248"/>
      <c r="Y119" s="251"/>
      <c r="Z119" s="254"/>
      <c r="AA119" s="257"/>
      <c r="AB119" s="257"/>
      <c r="AC119" s="369"/>
      <c r="AD119" s="945"/>
      <c r="AE119" s="47"/>
      <c r="AF119" s="228" t="str">
        <f t="shared" si="465"/>
        <v>EQUILIBRADA</v>
      </c>
      <c r="AG119" s="236"/>
      <c r="AH119" s="236"/>
      <c r="AI119" s="236"/>
      <c r="AJ119" s="948"/>
      <c r="AK119" s="69"/>
      <c r="AP119" s="71"/>
      <c r="AQ119" s="238"/>
    </row>
    <row r="120" spans="1:43" ht="30" customHeight="1" thickBot="1" x14ac:dyDescent="0.35">
      <c r="A120" s="1000"/>
      <c r="B120" s="952"/>
      <c r="C120" s="927"/>
      <c r="D120" s="955"/>
      <c r="E120" s="524"/>
      <c r="F120" s="527"/>
      <c r="G120" s="530"/>
      <c r="H120" s="504"/>
      <c r="I120" s="507"/>
      <c r="J120" s="507"/>
      <c r="K120" s="507"/>
      <c r="L120" s="904"/>
      <c r="M120" s="497"/>
      <c r="N120" s="49" t="s">
        <v>52</v>
      </c>
      <c r="O120" s="51">
        <v>0</v>
      </c>
      <c r="P120" s="51">
        <v>0</v>
      </c>
      <c r="Q120" s="51">
        <v>1</v>
      </c>
      <c r="R120" s="52">
        <v>1</v>
      </c>
      <c r="S120" s="53">
        <f t="shared" ref="S120" si="498">SUM(O120:O120)*M119</f>
        <v>0</v>
      </c>
      <c r="T120" s="54">
        <f t="shared" ref="T120" si="499">SUM(P120:P120)*M119</f>
        <v>0</v>
      </c>
      <c r="U120" s="54">
        <f t="shared" ref="U120" si="500">SUM(Q120:Q120)*M119</f>
        <v>0.3</v>
      </c>
      <c r="V120" s="55">
        <f t="shared" ref="V120" si="501">SUM(R120:R120)*M119</f>
        <v>0.3</v>
      </c>
      <c r="W120" s="56">
        <f t="shared" si="291"/>
        <v>0.3</v>
      </c>
      <c r="X120" s="248"/>
      <c r="Y120" s="251"/>
      <c r="Z120" s="254"/>
      <c r="AA120" s="257"/>
      <c r="AB120" s="257"/>
      <c r="AC120" s="369"/>
      <c r="AD120" s="945"/>
      <c r="AE120" s="57"/>
      <c r="AF120" s="235"/>
      <c r="AG120" s="236"/>
      <c r="AH120" s="236"/>
      <c r="AI120" s="236"/>
      <c r="AJ120" s="948"/>
      <c r="AK120" s="69"/>
      <c r="AP120" s="71"/>
      <c r="AQ120" s="238"/>
    </row>
    <row r="121" spans="1:43" ht="30" customHeight="1" x14ac:dyDescent="0.3">
      <c r="A121" s="1000"/>
      <c r="B121" s="952"/>
      <c r="C121" s="927"/>
      <c r="D121" s="955"/>
      <c r="E121" s="524"/>
      <c r="F121" s="527"/>
      <c r="G121" s="530"/>
      <c r="H121" s="504"/>
      <c r="I121" s="507"/>
      <c r="J121" s="507"/>
      <c r="K121" s="507"/>
      <c r="L121" s="905" t="s">
        <v>192</v>
      </c>
      <c r="M121" s="496">
        <v>0.4</v>
      </c>
      <c r="N121" s="72" t="s">
        <v>46</v>
      </c>
      <c r="O121" s="90">
        <v>0</v>
      </c>
      <c r="P121" s="90">
        <v>0</v>
      </c>
      <c r="Q121" s="90">
        <v>0.5</v>
      </c>
      <c r="R121" s="89">
        <v>1</v>
      </c>
      <c r="S121" s="65">
        <f t="shared" ref="S121" si="502">SUM(O121:O121)*M121</f>
        <v>0</v>
      </c>
      <c r="T121" s="66">
        <f t="shared" ref="T121" si="503">SUM(P121:P121)*M121</f>
        <v>0</v>
      </c>
      <c r="U121" s="66">
        <f t="shared" ref="U121" si="504">SUM(Q121:Q121)*M121</f>
        <v>0.2</v>
      </c>
      <c r="V121" s="67">
        <f t="shared" ref="V121" si="505">SUM(R121:R121)*M121</f>
        <v>0.4</v>
      </c>
      <c r="W121" s="68">
        <f t="shared" si="291"/>
        <v>0.4</v>
      </c>
      <c r="X121" s="248"/>
      <c r="Y121" s="251"/>
      <c r="Z121" s="254"/>
      <c r="AA121" s="257"/>
      <c r="AB121" s="257"/>
      <c r="AC121" s="369"/>
      <c r="AD121" s="945"/>
      <c r="AE121" s="47"/>
      <c r="AF121" s="228" t="str">
        <f t="shared" si="465"/>
        <v>EQUILIBRADA</v>
      </c>
      <c r="AG121" s="236"/>
      <c r="AH121" s="236"/>
      <c r="AI121" s="236"/>
      <c r="AJ121" s="948"/>
      <c r="AK121" s="69"/>
      <c r="AP121" s="71"/>
      <c r="AQ121" s="238"/>
    </row>
    <row r="122" spans="1:43" ht="30" customHeight="1" thickBot="1" x14ac:dyDescent="0.35">
      <c r="A122" s="1000"/>
      <c r="B122" s="952"/>
      <c r="C122" s="927"/>
      <c r="D122" s="955"/>
      <c r="E122" s="524"/>
      <c r="F122" s="527"/>
      <c r="G122" s="530"/>
      <c r="H122" s="504"/>
      <c r="I122" s="507"/>
      <c r="J122" s="507"/>
      <c r="K122" s="507"/>
      <c r="L122" s="906"/>
      <c r="M122" s="497"/>
      <c r="N122" s="49" t="s">
        <v>52</v>
      </c>
      <c r="O122" s="51">
        <v>0</v>
      </c>
      <c r="P122" s="51">
        <v>0</v>
      </c>
      <c r="Q122" s="51">
        <v>0</v>
      </c>
      <c r="R122" s="52">
        <v>1</v>
      </c>
      <c r="S122" s="53">
        <f t="shared" ref="S122" si="506">SUM(O122:O122)*M121</f>
        <v>0</v>
      </c>
      <c r="T122" s="54">
        <f t="shared" ref="T122" si="507">SUM(P122:P122)*M121</f>
        <v>0</v>
      </c>
      <c r="U122" s="54">
        <f t="shared" ref="U122" si="508">SUM(Q122:Q122)*M121</f>
        <v>0</v>
      </c>
      <c r="V122" s="55">
        <f t="shared" ref="V122" si="509">SUM(R122:R122)*M121</f>
        <v>0.4</v>
      </c>
      <c r="W122" s="56">
        <f t="shared" si="291"/>
        <v>0.4</v>
      </c>
      <c r="X122" s="248"/>
      <c r="Y122" s="251"/>
      <c r="Z122" s="254"/>
      <c r="AA122" s="257"/>
      <c r="AB122" s="257"/>
      <c r="AC122" s="369"/>
      <c r="AD122" s="945"/>
      <c r="AE122" s="57"/>
      <c r="AF122" s="235"/>
      <c r="AG122" s="236"/>
      <c r="AH122" s="236"/>
      <c r="AI122" s="236"/>
      <c r="AJ122" s="948"/>
      <c r="AK122" s="69"/>
      <c r="AP122" s="71"/>
      <c r="AQ122" s="238"/>
    </row>
    <row r="123" spans="1:43" ht="30" customHeight="1" x14ac:dyDescent="0.3">
      <c r="A123" s="1000"/>
      <c r="B123" s="952"/>
      <c r="C123" s="927"/>
      <c r="D123" s="955"/>
      <c r="E123" s="524"/>
      <c r="F123" s="527"/>
      <c r="G123" s="530"/>
      <c r="H123" s="504"/>
      <c r="I123" s="507"/>
      <c r="J123" s="507"/>
      <c r="K123" s="507"/>
      <c r="L123" s="905" t="s">
        <v>193</v>
      </c>
      <c r="M123" s="496">
        <v>0.2</v>
      </c>
      <c r="N123" s="72" t="s">
        <v>46</v>
      </c>
      <c r="O123" s="90">
        <v>0</v>
      </c>
      <c r="P123" s="90">
        <v>0</v>
      </c>
      <c r="Q123" s="90">
        <v>0.25</v>
      </c>
      <c r="R123" s="89">
        <v>1</v>
      </c>
      <c r="S123" s="65">
        <f t="shared" ref="S123" si="510">SUM(O123:O123)*M123</f>
        <v>0</v>
      </c>
      <c r="T123" s="66">
        <f t="shared" ref="T123" si="511">SUM(P123:P123)*M123</f>
        <v>0</v>
      </c>
      <c r="U123" s="66">
        <f t="shared" ref="U123" si="512">SUM(Q123:Q123)*M123</f>
        <v>0.05</v>
      </c>
      <c r="V123" s="67">
        <f t="shared" ref="V123" si="513">SUM(R123:R123)*M123</f>
        <v>0.2</v>
      </c>
      <c r="W123" s="68">
        <f t="shared" si="291"/>
        <v>0.2</v>
      </c>
      <c r="X123" s="248"/>
      <c r="Y123" s="251"/>
      <c r="Z123" s="254"/>
      <c r="AA123" s="257"/>
      <c r="AB123" s="257"/>
      <c r="AC123" s="369"/>
      <c r="AD123" s="945"/>
      <c r="AE123" s="47"/>
      <c r="AF123" s="228" t="str">
        <f t="shared" si="465"/>
        <v>EQUILIBRADA</v>
      </c>
      <c r="AG123" s="236"/>
      <c r="AH123" s="236"/>
      <c r="AI123" s="236"/>
      <c r="AJ123" s="948"/>
      <c r="AK123" s="69"/>
      <c r="AP123" s="71"/>
      <c r="AQ123" s="238"/>
    </row>
    <row r="124" spans="1:43" ht="30" customHeight="1" thickBot="1" x14ac:dyDescent="0.35">
      <c r="A124" s="1000"/>
      <c r="B124" s="952"/>
      <c r="C124" s="927"/>
      <c r="D124" s="955"/>
      <c r="E124" s="524"/>
      <c r="F124" s="527"/>
      <c r="G124" s="531"/>
      <c r="H124" s="505"/>
      <c r="I124" s="508"/>
      <c r="J124" s="508"/>
      <c r="K124" s="508"/>
      <c r="L124" s="911"/>
      <c r="M124" s="499"/>
      <c r="N124" s="73" t="s">
        <v>52</v>
      </c>
      <c r="O124" s="75">
        <v>0</v>
      </c>
      <c r="P124" s="75">
        <v>0</v>
      </c>
      <c r="Q124" s="75">
        <v>0</v>
      </c>
      <c r="R124" s="76">
        <v>1</v>
      </c>
      <c r="S124" s="53">
        <f t="shared" ref="S124" si="514">SUM(O124:O124)*M123</f>
        <v>0</v>
      </c>
      <c r="T124" s="54">
        <f t="shared" ref="T124" si="515">SUM(P124:P124)*M123</f>
        <v>0</v>
      </c>
      <c r="U124" s="54">
        <f t="shared" ref="U124" si="516">SUM(Q124:Q124)*M123</f>
        <v>0</v>
      </c>
      <c r="V124" s="55">
        <f t="shared" ref="V124" si="517">SUM(R124:R124)*M123</f>
        <v>0.2</v>
      </c>
      <c r="W124" s="56">
        <f t="shared" si="291"/>
        <v>0.2</v>
      </c>
      <c r="X124" s="249"/>
      <c r="Y124" s="252"/>
      <c r="Z124" s="255"/>
      <c r="AA124" s="258"/>
      <c r="AB124" s="258"/>
      <c r="AC124" s="369"/>
      <c r="AD124" s="945"/>
      <c r="AE124" s="57"/>
      <c r="AF124" s="235"/>
      <c r="AG124" s="229"/>
      <c r="AH124" s="236"/>
      <c r="AI124" s="236"/>
      <c r="AJ124" s="948"/>
      <c r="AK124" s="69"/>
      <c r="AP124" s="71"/>
      <c r="AQ124" s="239"/>
    </row>
    <row r="125" spans="1:43" ht="30" customHeight="1" x14ac:dyDescent="0.3">
      <c r="A125" s="1000"/>
      <c r="B125" s="952"/>
      <c r="C125" s="927"/>
      <c r="D125" s="955"/>
      <c r="E125" s="524"/>
      <c r="F125" s="527"/>
      <c r="G125" s="529" t="s">
        <v>194</v>
      </c>
      <c r="H125" s="503">
        <v>16</v>
      </c>
      <c r="I125" s="506" t="s">
        <v>195</v>
      </c>
      <c r="J125" s="506" t="s">
        <v>196</v>
      </c>
      <c r="K125" s="506">
        <v>0.47</v>
      </c>
      <c r="L125" s="910" t="s">
        <v>197</v>
      </c>
      <c r="M125" s="516">
        <v>0.25</v>
      </c>
      <c r="N125" s="39" t="s">
        <v>46</v>
      </c>
      <c r="O125" s="41">
        <v>0.25</v>
      </c>
      <c r="P125" s="41">
        <v>0.5</v>
      </c>
      <c r="Q125" s="41">
        <v>0.75</v>
      </c>
      <c r="R125" s="42">
        <v>1</v>
      </c>
      <c r="S125" s="43">
        <f t="shared" ref="S125" si="518">SUM(O125:O125)*M125</f>
        <v>6.25E-2</v>
      </c>
      <c r="T125" s="44">
        <f t="shared" ref="T125" si="519">SUM(P125:P125)*M125</f>
        <v>0.125</v>
      </c>
      <c r="U125" s="44">
        <f t="shared" ref="U125" si="520">SUM(Q125:Q125)*M125</f>
        <v>0.1875</v>
      </c>
      <c r="V125" s="45">
        <f t="shared" ref="V125" si="521">SUM(R125:R125)*M125</f>
        <v>0.25</v>
      </c>
      <c r="W125" s="46">
        <f t="shared" si="291"/>
        <v>0.25</v>
      </c>
      <c r="X125" s="247">
        <f>+S126+S128+S130+S132</f>
        <v>9.375E-2</v>
      </c>
      <c r="Y125" s="250">
        <f>+T126+T128+T130+T132</f>
        <v>0.59375</v>
      </c>
      <c r="Z125" s="253">
        <f>+U126+U128+U130+U132</f>
        <v>0.65625</v>
      </c>
      <c r="AA125" s="256">
        <f>+V126+V128+V130+V132</f>
        <v>1</v>
      </c>
      <c r="AB125" s="256">
        <f>+W126+W128+W130+W132</f>
        <v>1</v>
      </c>
      <c r="AC125" s="369"/>
      <c r="AD125" s="945"/>
      <c r="AE125" s="47"/>
      <c r="AF125" s="228" t="str">
        <f t="shared" si="465"/>
        <v>EQUILIBRADA</v>
      </c>
      <c r="AG125" s="228" t="str">
        <f>IF(COUNTIF(AF125:AF132,"PARA MEJORAR")&gt;=1,"PARA MEJORAR","BIEN")</f>
        <v>BIEN</v>
      </c>
      <c r="AH125" s="236"/>
      <c r="AI125" s="236"/>
      <c r="AJ125" s="948"/>
      <c r="AK125" s="58"/>
      <c r="AL125" s="59"/>
      <c r="AM125" s="59"/>
      <c r="AN125" s="59"/>
      <c r="AO125" s="59"/>
      <c r="AP125" s="60"/>
      <c r="AQ125" s="237"/>
    </row>
    <row r="126" spans="1:43" ht="30" customHeight="1" thickBot="1" x14ac:dyDescent="0.35">
      <c r="A126" s="1000"/>
      <c r="B126" s="952"/>
      <c r="C126" s="927"/>
      <c r="D126" s="955"/>
      <c r="E126" s="524"/>
      <c r="F126" s="527"/>
      <c r="G126" s="530"/>
      <c r="H126" s="504"/>
      <c r="I126" s="507"/>
      <c r="J126" s="507"/>
      <c r="K126" s="507"/>
      <c r="L126" s="906"/>
      <c r="M126" s="497"/>
      <c r="N126" s="49" t="s">
        <v>52</v>
      </c>
      <c r="O126" s="51">
        <v>0.25</v>
      </c>
      <c r="P126" s="51">
        <v>0.75</v>
      </c>
      <c r="Q126" s="51">
        <v>1</v>
      </c>
      <c r="R126" s="52">
        <v>1</v>
      </c>
      <c r="S126" s="53">
        <f t="shared" ref="S126" si="522">SUM(O126:O126)*M125</f>
        <v>6.25E-2</v>
      </c>
      <c r="T126" s="54">
        <f t="shared" ref="T126" si="523">SUM(P126:P126)*M125</f>
        <v>0.1875</v>
      </c>
      <c r="U126" s="54">
        <f t="shared" ref="U126" si="524">SUM(Q126:Q126)*M125</f>
        <v>0.25</v>
      </c>
      <c r="V126" s="55">
        <f t="shared" ref="V126" si="525">SUM(R126:R126)*M125</f>
        <v>0.25</v>
      </c>
      <c r="W126" s="56">
        <f t="shared" si="291"/>
        <v>0.25</v>
      </c>
      <c r="X126" s="248"/>
      <c r="Y126" s="251"/>
      <c r="Z126" s="254"/>
      <c r="AA126" s="257"/>
      <c r="AB126" s="257"/>
      <c r="AC126" s="369"/>
      <c r="AD126" s="945"/>
      <c r="AE126" s="57"/>
      <c r="AF126" s="235"/>
      <c r="AG126" s="236"/>
      <c r="AH126" s="236"/>
      <c r="AI126" s="236"/>
      <c r="AJ126" s="948"/>
      <c r="AK126" s="69"/>
      <c r="AP126" s="71"/>
      <c r="AQ126" s="238"/>
    </row>
    <row r="127" spans="1:43" ht="30" customHeight="1" x14ac:dyDescent="0.3">
      <c r="A127" s="1000"/>
      <c r="B127" s="952"/>
      <c r="C127" s="927"/>
      <c r="D127" s="955"/>
      <c r="E127" s="524"/>
      <c r="F127" s="527"/>
      <c r="G127" s="530"/>
      <c r="H127" s="504"/>
      <c r="I127" s="507"/>
      <c r="J127" s="507"/>
      <c r="K127" s="507"/>
      <c r="L127" s="905" t="s">
        <v>198</v>
      </c>
      <c r="M127" s="496">
        <v>0.25</v>
      </c>
      <c r="N127" s="72" t="s">
        <v>46</v>
      </c>
      <c r="O127" s="90">
        <v>0.25</v>
      </c>
      <c r="P127" s="90">
        <v>0.5</v>
      </c>
      <c r="Q127" s="90">
        <v>0.75</v>
      </c>
      <c r="R127" s="89">
        <v>1</v>
      </c>
      <c r="S127" s="65">
        <f t="shared" ref="S127" si="526">SUM(O127:O127)*M127</f>
        <v>6.25E-2</v>
      </c>
      <c r="T127" s="66">
        <f t="shared" ref="T127" si="527">SUM(P127:P127)*M127</f>
        <v>0.125</v>
      </c>
      <c r="U127" s="66">
        <f t="shared" ref="U127" si="528">SUM(Q127:Q127)*M127</f>
        <v>0.1875</v>
      </c>
      <c r="V127" s="67">
        <f t="shared" ref="V127" si="529">SUM(R127:R127)*M127</f>
        <v>0.25</v>
      </c>
      <c r="W127" s="68">
        <f t="shared" si="291"/>
        <v>0.25</v>
      </c>
      <c r="X127" s="248"/>
      <c r="Y127" s="251"/>
      <c r="Z127" s="254"/>
      <c r="AA127" s="257"/>
      <c r="AB127" s="257"/>
      <c r="AC127" s="369"/>
      <c r="AD127" s="945"/>
      <c r="AE127" s="47"/>
      <c r="AF127" s="228" t="str">
        <f t="shared" si="465"/>
        <v>EQUILIBRADA</v>
      </c>
      <c r="AG127" s="236"/>
      <c r="AH127" s="236"/>
      <c r="AI127" s="236"/>
      <c r="AJ127" s="948"/>
      <c r="AK127" s="69"/>
      <c r="AP127" s="71"/>
      <c r="AQ127" s="238"/>
    </row>
    <row r="128" spans="1:43" ht="30" customHeight="1" thickBot="1" x14ac:dyDescent="0.35">
      <c r="A128" s="1000"/>
      <c r="B128" s="952"/>
      <c r="C128" s="927"/>
      <c r="D128" s="955"/>
      <c r="E128" s="524"/>
      <c r="F128" s="527"/>
      <c r="G128" s="530"/>
      <c r="H128" s="504"/>
      <c r="I128" s="507"/>
      <c r="J128" s="507"/>
      <c r="K128" s="507"/>
      <c r="L128" s="906"/>
      <c r="M128" s="497"/>
      <c r="N128" s="49" t="s">
        <v>52</v>
      </c>
      <c r="O128" s="51">
        <v>0.125</v>
      </c>
      <c r="P128" s="51">
        <v>0.125</v>
      </c>
      <c r="Q128" s="51">
        <v>0.125</v>
      </c>
      <c r="R128" s="52">
        <v>1</v>
      </c>
      <c r="S128" s="53">
        <f t="shared" ref="S128" si="530">SUM(O128:O128)*M127</f>
        <v>3.125E-2</v>
      </c>
      <c r="T128" s="54">
        <f t="shared" ref="T128" si="531">SUM(P128:P128)*M127</f>
        <v>3.125E-2</v>
      </c>
      <c r="U128" s="54">
        <f t="shared" ref="U128" si="532">SUM(Q128:Q128)*M127</f>
        <v>3.125E-2</v>
      </c>
      <c r="V128" s="55">
        <f t="shared" ref="V128" si="533">SUM(R128:R128)*M127</f>
        <v>0.25</v>
      </c>
      <c r="W128" s="56">
        <f t="shared" si="291"/>
        <v>0.25</v>
      </c>
      <c r="X128" s="248"/>
      <c r="Y128" s="251"/>
      <c r="Z128" s="254"/>
      <c r="AA128" s="257"/>
      <c r="AB128" s="257"/>
      <c r="AC128" s="369"/>
      <c r="AD128" s="945"/>
      <c r="AE128" s="57"/>
      <c r="AF128" s="235"/>
      <c r="AG128" s="236"/>
      <c r="AH128" s="236"/>
      <c r="AI128" s="236"/>
      <c r="AJ128" s="948"/>
      <c r="AK128" s="69"/>
      <c r="AP128" s="71"/>
      <c r="AQ128" s="238"/>
    </row>
    <row r="129" spans="1:43" ht="30" customHeight="1" x14ac:dyDescent="0.3">
      <c r="A129" s="1000"/>
      <c r="B129" s="952"/>
      <c r="C129" s="927"/>
      <c r="D129" s="955"/>
      <c r="E129" s="524"/>
      <c r="F129" s="527"/>
      <c r="G129" s="530"/>
      <c r="H129" s="504"/>
      <c r="I129" s="507"/>
      <c r="J129" s="507"/>
      <c r="K129" s="507"/>
      <c r="L129" s="905" t="s">
        <v>199</v>
      </c>
      <c r="M129" s="496">
        <v>0.25</v>
      </c>
      <c r="N129" s="72" t="s">
        <v>46</v>
      </c>
      <c r="O129" s="90">
        <v>0.25</v>
      </c>
      <c r="P129" s="90">
        <v>0.5</v>
      </c>
      <c r="Q129" s="90">
        <v>0.75</v>
      </c>
      <c r="R129" s="89">
        <v>1</v>
      </c>
      <c r="S129" s="65">
        <f t="shared" ref="S129" si="534">SUM(O129:O129)*M129</f>
        <v>6.25E-2</v>
      </c>
      <c r="T129" s="66">
        <f t="shared" ref="T129" si="535">SUM(P129:P129)*M129</f>
        <v>0.125</v>
      </c>
      <c r="U129" s="66">
        <f t="shared" ref="U129" si="536">SUM(Q129:Q129)*M129</f>
        <v>0.1875</v>
      </c>
      <c r="V129" s="67">
        <f t="shared" ref="V129" si="537">SUM(R129:R129)*M129</f>
        <v>0.25</v>
      </c>
      <c r="W129" s="68">
        <f t="shared" si="291"/>
        <v>0.25</v>
      </c>
      <c r="X129" s="248"/>
      <c r="Y129" s="251"/>
      <c r="Z129" s="254"/>
      <c r="AA129" s="257"/>
      <c r="AB129" s="257"/>
      <c r="AC129" s="369"/>
      <c r="AD129" s="945"/>
      <c r="AE129" s="47"/>
      <c r="AF129" s="228" t="str">
        <f t="shared" si="465"/>
        <v>EQUILIBRADA</v>
      </c>
      <c r="AG129" s="236"/>
      <c r="AH129" s="236"/>
      <c r="AI129" s="236"/>
      <c r="AJ129" s="948"/>
      <c r="AK129" s="69"/>
      <c r="AP129" s="71"/>
      <c r="AQ129" s="238"/>
    </row>
    <row r="130" spans="1:43" ht="30" customHeight="1" thickBot="1" x14ac:dyDescent="0.35">
      <c r="A130" s="1000"/>
      <c r="B130" s="952"/>
      <c r="C130" s="927"/>
      <c r="D130" s="955"/>
      <c r="E130" s="524"/>
      <c r="F130" s="527"/>
      <c r="G130" s="530"/>
      <c r="H130" s="504"/>
      <c r="I130" s="507"/>
      <c r="J130" s="507"/>
      <c r="K130" s="507"/>
      <c r="L130" s="906"/>
      <c r="M130" s="497"/>
      <c r="N130" s="49" t="s">
        <v>52</v>
      </c>
      <c r="O130" s="51">
        <v>0</v>
      </c>
      <c r="P130" s="51">
        <v>1</v>
      </c>
      <c r="Q130" s="51">
        <v>1</v>
      </c>
      <c r="R130" s="52">
        <v>1</v>
      </c>
      <c r="S130" s="53">
        <f t="shared" ref="S130" si="538">SUM(O130:O130)*M129</f>
        <v>0</v>
      </c>
      <c r="T130" s="54">
        <f t="shared" ref="T130" si="539">SUM(P130:P130)*M129</f>
        <v>0.25</v>
      </c>
      <c r="U130" s="54">
        <f t="shared" ref="U130" si="540">SUM(Q130:Q130)*M129</f>
        <v>0.25</v>
      </c>
      <c r="V130" s="55">
        <f t="shared" ref="V130" si="541">SUM(R130:R130)*M129</f>
        <v>0.25</v>
      </c>
      <c r="W130" s="56">
        <f t="shared" si="291"/>
        <v>0.25</v>
      </c>
      <c r="X130" s="248"/>
      <c r="Y130" s="251"/>
      <c r="Z130" s="254"/>
      <c r="AA130" s="257"/>
      <c r="AB130" s="257"/>
      <c r="AC130" s="369"/>
      <c r="AD130" s="945"/>
      <c r="AE130" s="57"/>
      <c r="AF130" s="235"/>
      <c r="AG130" s="236"/>
      <c r="AH130" s="236"/>
      <c r="AI130" s="236"/>
      <c r="AJ130" s="948"/>
      <c r="AK130" s="69"/>
      <c r="AP130" s="71"/>
      <c r="AQ130" s="238"/>
    </row>
    <row r="131" spans="1:43" ht="30" customHeight="1" x14ac:dyDescent="0.3">
      <c r="A131" s="1000"/>
      <c r="B131" s="952"/>
      <c r="C131" s="927"/>
      <c r="D131" s="955"/>
      <c r="E131" s="524"/>
      <c r="F131" s="527"/>
      <c r="G131" s="530"/>
      <c r="H131" s="504"/>
      <c r="I131" s="507"/>
      <c r="J131" s="507"/>
      <c r="K131" s="507"/>
      <c r="L131" s="905" t="s">
        <v>200</v>
      </c>
      <c r="M131" s="496">
        <v>0.25</v>
      </c>
      <c r="N131" s="72" t="s">
        <v>46</v>
      </c>
      <c r="O131" s="90">
        <v>0.25</v>
      </c>
      <c r="P131" s="90">
        <v>0.5</v>
      </c>
      <c r="Q131" s="90">
        <v>0.75</v>
      </c>
      <c r="R131" s="89">
        <v>1</v>
      </c>
      <c r="S131" s="65">
        <f t="shared" ref="S131" si="542">SUM(O131:O131)*M131</f>
        <v>6.25E-2</v>
      </c>
      <c r="T131" s="66">
        <f t="shared" ref="T131" si="543">SUM(P131:P131)*M131</f>
        <v>0.125</v>
      </c>
      <c r="U131" s="66">
        <f t="shared" ref="U131" si="544">SUM(Q131:Q131)*M131</f>
        <v>0.1875</v>
      </c>
      <c r="V131" s="67">
        <f t="shared" ref="V131" si="545">SUM(R131:R131)*M131</f>
        <v>0.25</v>
      </c>
      <c r="W131" s="68">
        <f t="shared" si="291"/>
        <v>0.25</v>
      </c>
      <c r="X131" s="248"/>
      <c r="Y131" s="251"/>
      <c r="Z131" s="254"/>
      <c r="AA131" s="257"/>
      <c r="AB131" s="257"/>
      <c r="AC131" s="369"/>
      <c r="AD131" s="945"/>
      <c r="AE131" s="47"/>
      <c r="AF131" s="228" t="str">
        <f t="shared" si="465"/>
        <v>EQUILIBRADA</v>
      </c>
      <c r="AG131" s="236"/>
      <c r="AH131" s="236"/>
      <c r="AI131" s="236"/>
      <c r="AJ131" s="948"/>
      <c r="AK131" s="69"/>
      <c r="AP131" s="71"/>
      <c r="AQ131" s="238"/>
    </row>
    <row r="132" spans="1:43" ht="30" customHeight="1" thickBot="1" x14ac:dyDescent="0.35">
      <c r="A132" s="1000"/>
      <c r="B132" s="952"/>
      <c r="C132" s="928"/>
      <c r="D132" s="956"/>
      <c r="E132" s="525"/>
      <c r="F132" s="528"/>
      <c r="G132" s="531"/>
      <c r="H132" s="505"/>
      <c r="I132" s="508"/>
      <c r="J132" s="508"/>
      <c r="K132" s="508"/>
      <c r="L132" s="911"/>
      <c r="M132" s="499"/>
      <c r="N132" s="73" t="s">
        <v>52</v>
      </c>
      <c r="O132" s="75">
        <v>0</v>
      </c>
      <c r="P132" s="75">
        <v>0.5</v>
      </c>
      <c r="Q132" s="75">
        <v>0.5</v>
      </c>
      <c r="R132" s="76">
        <v>1</v>
      </c>
      <c r="S132" s="85">
        <f t="shared" ref="S132" si="546">SUM(O132:O132)*M131</f>
        <v>0</v>
      </c>
      <c r="T132" s="86">
        <f t="shared" ref="T132" si="547">SUM(P132:P132)*M131</f>
        <v>0.125</v>
      </c>
      <c r="U132" s="86">
        <f t="shared" ref="U132" si="548">SUM(Q132:Q132)*M131</f>
        <v>0.125</v>
      </c>
      <c r="V132" s="87">
        <f t="shared" ref="V132" si="549">SUM(R132:R132)*M131</f>
        <v>0.25</v>
      </c>
      <c r="W132" s="88">
        <f t="shared" si="291"/>
        <v>0.25</v>
      </c>
      <c r="X132" s="249"/>
      <c r="Y132" s="252"/>
      <c r="Z132" s="255"/>
      <c r="AA132" s="258"/>
      <c r="AB132" s="258"/>
      <c r="AC132" s="369"/>
      <c r="AD132" s="945"/>
      <c r="AE132" s="57"/>
      <c r="AF132" s="235"/>
      <c r="AG132" s="229"/>
      <c r="AH132" s="229"/>
      <c r="AI132" s="236"/>
      <c r="AJ132" s="948"/>
      <c r="AK132" s="69"/>
      <c r="AP132" s="71"/>
      <c r="AQ132" s="239"/>
    </row>
    <row r="133" spans="1:43" ht="30" customHeight="1" x14ac:dyDescent="0.3">
      <c r="A133" s="1000"/>
      <c r="B133" s="952"/>
      <c r="C133" s="926">
        <v>8</v>
      </c>
      <c r="D133" s="526" t="s">
        <v>201</v>
      </c>
      <c r="E133" s="929">
        <v>8</v>
      </c>
      <c r="F133" s="932" t="s">
        <v>202</v>
      </c>
      <c r="G133" s="935" t="s">
        <v>203</v>
      </c>
      <c r="H133" s="938">
        <v>17</v>
      </c>
      <c r="I133" s="941" t="s">
        <v>204</v>
      </c>
      <c r="J133" s="563" t="s">
        <v>205</v>
      </c>
      <c r="K133" s="506">
        <v>0.06</v>
      </c>
      <c r="L133" s="925" t="s">
        <v>206</v>
      </c>
      <c r="M133" s="516">
        <v>0.3</v>
      </c>
      <c r="N133" s="39" t="s">
        <v>46</v>
      </c>
      <c r="O133" s="41">
        <v>0.25</v>
      </c>
      <c r="P133" s="41">
        <v>0.5</v>
      </c>
      <c r="Q133" s="41">
        <v>0.75</v>
      </c>
      <c r="R133" s="42">
        <v>1</v>
      </c>
      <c r="S133" s="65">
        <f t="shared" ref="S133" si="550">SUM(O133:O133)*M133</f>
        <v>7.4999999999999997E-2</v>
      </c>
      <c r="T133" s="66">
        <f t="shared" ref="T133" si="551">SUM(P133:P133)*M133</f>
        <v>0.15</v>
      </c>
      <c r="U133" s="66">
        <f t="shared" ref="U133" si="552">SUM(Q133:Q133)*M133</f>
        <v>0.22499999999999998</v>
      </c>
      <c r="V133" s="67">
        <f t="shared" ref="V133" si="553">SUM(R133:R133)*M133</f>
        <v>0.3</v>
      </c>
      <c r="W133" s="68">
        <f t="shared" si="291"/>
        <v>0.3</v>
      </c>
      <c r="X133" s="247">
        <f>+S134+S136+S138+S140</f>
        <v>0.03</v>
      </c>
      <c r="Y133" s="250">
        <f>+T134+T136+T138+T140</f>
        <v>0.06</v>
      </c>
      <c r="Z133" s="253">
        <f>+U134+U136+U138+U140</f>
        <v>0.06</v>
      </c>
      <c r="AA133" s="256">
        <f>+V134+V136+V138+V140</f>
        <v>1</v>
      </c>
      <c r="AB133" s="256">
        <f>+W134+W136+W138+W140</f>
        <v>1</v>
      </c>
      <c r="AC133" s="369"/>
      <c r="AD133" s="945"/>
      <c r="AE133" s="47"/>
      <c r="AF133" s="228" t="str">
        <f t="shared" si="465"/>
        <v>EQUILIBRADA</v>
      </c>
      <c r="AG133" s="228" t="str">
        <f>IF(COUNTIF(AF133:AF140,"PARA MEJORAR")&gt;=1,"PARA MEJORAR","BIEN")</f>
        <v>BIEN</v>
      </c>
      <c r="AH133" s="228" t="str">
        <f>IF(COUNTIF(AG133:AG140,"PARA MEJORAR")&gt;=1,"PARA MEJORAR","BIEN")</f>
        <v>BIEN</v>
      </c>
      <c r="AI133" s="236"/>
      <c r="AJ133" s="948"/>
      <c r="AK133" s="58"/>
      <c r="AL133" s="59"/>
      <c r="AM133" s="59"/>
      <c r="AN133" s="59"/>
      <c r="AO133" s="59"/>
      <c r="AP133" s="60"/>
      <c r="AQ133" s="237"/>
    </row>
    <row r="134" spans="1:43" ht="30" customHeight="1" thickBot="1" x14ac:dyDescent="0.35">
      <c r="A134" s="1000"/>
      <c r="B134" s="952"/>
      <c r="C134" s="927"/>
      <c r="D134" s="527"/>
      <c r="E134" s="930"/>
      <c r="F134" s="933"/>
      <c r="G134" s="936"/>
      <c r="H134" s="939"/>
      <c r="I134" s="942"/>
      <c r="J134" s="564"/>
      <c r="K134" s="564"/>
      <c r="L134" s="923"/>
      <c r="M134" s="921"/>
      <c r="N134" s="49" t="s">
        <v>52</v>
      </c>
      <c r="O134" s="51">
        <v>0.1</v>
      </c>
      <c r="P134" s="51">
        <v>0.1</v>
      </c>
      <c r="Q134" s="51">
        <v>0.1</v>
      </c>
      <c r="R134" s="52">
        <v>1</v>
      </c>
      <c r="S134" s="53">
        <f t="shared" ref="S134" si="554">SUM(O134:O134)*M133</f>
        <v>0.03</v>
      </c>
      <c r="T134" s="54">
        <f t="shared" ref="T134" si="555">SUM(P134:P134)*M133</f>
        <v>0.03</v>
      </c>
      <c r="U134" s="54">
        <f t="shared" ref="U134" si="556">SUM(Q134:Q134)*M133</f>
        <v>0.03</v>
      </c>
      <c r="V134" s="55">
        <f t="shared" ref="V134" si="557">SUM(R134:R134)*M133</f>
        <v>0.3</v>
      </c>
      <c r="W134" s="56">
        <f t="shared" si="291"/>
        <v>0.3</v>
      </c>
      <c r="X134" s="248"/>
      <c r="Y134" s="251"/>
      <c r="Z134" s="254"/>
      <c r="AA134" s="257"/>
      <c r="AB134" s="257"/>
      <c r="AC134" s="369"/>
      <c r="AD134" s="945"/>
      <c r="AE134" s="57"/>
      <c r="AF134" s="235"/>
      <c r="AG134" s="236"/>
      <c r="AH134" s="236"/>
      <c r="AI134" s="236"/>
      <c r="AJ134" s="948"/>
      <c r="AK134" s="69"/>
      <c r="AP134" s="71"/>
      <c r="AQ134" s="238"/>
    </row>
    <row r="135" spans="1:43" ht="30" customHeight="1" x14ac:dyDescent="0.3">
      <c r="A135" s="1000"/>
      <c r="B135" s="952"/>
      <c r="C135" s="927"/>
      <c r="D135" s="527"/>
      <c r="E135" s="930"/>
      <c r="F135" s="933"/>
      <c r="G135" s="936"/>
      <c r="H135" s="939"/>
      <c r="I135" s="942"/>
      <c r="J135" s="564"/>
      <c r="K135" s="564"/>
      <c r="L135" s="918" t="s">
        <v>207</v>
      </c>
      <c r="M135" s="920">
        <v>0.3</v>
      </c>
      <c r="N135" s="72" t="s">
        <v>46</v>
      </c>
      <c r="O135" s="90">
        <v>0.25</v>
      </c>
      <c r="P135" s="90">
        <v>0.5</v>
      </c>
      <c r="Q135" s="90">
        <v>0.75</v>
      </c>
      <c r="R135" s="89">
        <v>1</v>
      </c>
      <c r="S135" s="65">
        <f t="shared" ref="S135" si="558">SUM(O135:O135)*M135</f>
        <v>7.4999999999999997E-2</v>
      </c>
      <c r="T135" s="66">
        <f t="shared" ref="T135" si="559">SUM(P135:P135)*M135</f>
        <v>0.15</v>
      </c>
      <c r="U135" s="66">
        <f t="shared" ref="U135" si="560">SUM(Q135:Q135)*M135</f>
        <v>0.22499999999999998</v>
      </c>
      <c r="V135" s="67">
        <f t="shared" ref="V135" si="561">SUM(R135:R135)*M135</f>
        <v>0.3</v>
      </c>
      <c r="W135" s="68">
        <f t="shared" ref="W135:W198" si="562">MAX(S135:V135)</f>
        <v>0.3</v>
      </c>
      <c r="X135" s="248"/>
      <c r="Y135" s="251"/>
      <c r="Z135" s="254"/>
      <c r="AA135" s="257"/>
      <c r="AB135" s="257"/>
      <c r="AC135" s="369"/>
      <c r="AD135" s="945"/>
      <c r="AE135" s="47"/>
      <c r="AF135" s="228" t="str">
        <f t="shared" si="465"/>
        <v>EQUILIBRADA</v>
      </c>
      <c r="AG135" s="236"/>
      <c r="AH135" s="236"/>
      <c r="AI135" s="236"/>
      <c r="AJ135" s="948"/>
      <c r="AK135" s="69"/>
      <c r="AP135" s="71"/>
      <c r="AQ135" s="238"/>
    </row>
    <row r="136" spans="1:43" ht="30" customHeight="1" thickBot="1" x14ac:dyDescent="0.35">
      <c r="A136" s="1000"/>
      <c r="B136" s="952"/>
      <c r="C136" s="927"/>
      <c r="D136" s="527"/>
      <c r="E136" s="930"/>
      <c r="F136" s="933"/>
      <c r="G136" s="936"/>
      <c r="H136" s="939"/>
      <c r="I136" s="942"/>
      <c r="J136" s="564"/>
      <c r="K136" s="564"/>
      <c r="L136" s="919"/>
      <c r="M136" s="921"/>
      <c r="N136" s="49" t="s">
        <v>52</v>
      </c>
      <c r="O136" s="51">
        <v>0</v>
      </c>
      <c r="P136" s="51">
        <v>0.1</v>
      </c>
      <c r="Q136" s="51">
        <v>0.1</v>
      </c>
      <c r="R136" s="52">
        <v>1</v>
      </c>
      <c r="S136" s="53">
        <f t="shared" ref="S136" si="563">SUM(O136:O136)*M135</f>
        <v>0</v>
      </c>
      <c r="T136" s="54">
        <f t="shared" ref="T136" si="564">SUM(P136:P136)*M135</f>
        <v>0.03</v>
      </c>
      <c r="U136" s="54">
        <f t="shared" ref="U136" si="565">SUM(Q136:Q136)*M135</f>
        <v>0.03</v>
      </c>
      <c r="V136" s="55">
        <f t="shared" ref="V136" si="566">SUM(R136:R136)*M135</f>
        <v>0.3</v>
      </c>
      <c r="W136" s="56">
        <f t="shared" si="562"/>
        <v>0.3</v>
      </c>
      <c r="X136" s="248"/>
      <c r="Y136" s="251"/>
      <c r="Z136" s="254"/>
      <c r="AA136" s="257"/>
      <c r="AB136" s="257"/>
      <c r="AC136" s="369"/>
      <c r="AD136" s="945"/>
      <c r="AE136" s="57"/>
      <c r="AF136" s="235"/>
      <c r="AG136" s="236"/>
      <c r="AH136" s="236"/>
      <c r="AI136" s="236"/>
      <c r="AJ136" s="948"/>
      <c r="AK136" s="69"/>
      <c r="AP136" s="71"/>
      <c r="AQ136" s="238"/>
    </row>
    <row r="137" spans="1:43" ht="30" customHeight="1" x14ac:dyDescent="0.3">
      <c r="A137" s="1000"/>
      <c r="B137" s="952"/>
      <c r="C137" s="927"/>
      <c r="D137" s="527"/>
      <c r="E137" s="930"/>
      <c r="F137" s="933"/>
      <c r="G137" s="936"/>
      <c r="H137" s="939"/>
      <c r="I137" s="942"/>
      <c r="J137" s="564"/>
      <c r="K137" s="564"/>
      <c r="L137" s="922" t="s">
        <v>208</v>
      </c>
      <c r="M137" s="920">
        <v>0.2</v>
      </c>
      <c r="N137" s="72" t="s">
        <v>46</v>
      </c>
      <c r="O137" s="90">
        <v>0.25</v>
      </c>
      <c r="P137" s="90">
        <v>0.5</v>
      </c>
      <c r="Q137" s="90">
        <v>0.75</v>
      </c>
      <c r="R137" s="89">
        <v>1</v>
      </c>
      <c r="S137" s="65">
        <f t="shared" ref="S137" si="567">SUM(O137:O137)*M137</f>
        <v>0.05</v>
      </c>
      <c r="T137" s="66">
        <f t="shared" ref="T137" si="568">SUM(P137:P137)*M137</f>
        <v>0.1</v>
      </c>
      <c r="U137" s="66">
        <f t="shared" ref="U137" si="569">SUM(Q137:Q137)*M137</f>
        <v>0.15000000000000002</v>
      </c>
      <c r="V137" s="67">
        <f t="shared" ref="V137" si="570">SUM(R137:R137)*M137</f>
        <v>0.2</v>
      </c>
      <c r="W137" s="68">
        <f t="shared" si="562"/>
        <v>0.2</v>
      </c>
      <c r="X137" s="248"/>
      <c r="Y137" s="251"/>
      <c r="Z137" s="254"/>
      <c r="AA137" s="257"/>
      <c r="AB137" s="257"/>
      <c r="AC137" s="369"/>
      <c r="AD137" s="945"/>
      <c r="AE137" s="47"/>
      <c r="AF137" s="228" t="str">
        <f t="shared" si="465"/>
        <v>EQUILIBRADA</v>
      </c>
      <c r="AG137" s="236"/>
      <c r="AH137" s="236"/>
      <c r="AI137" s="236"/>
      <c r="AJ137" s="948"/>
      <c r="AK137" s="69"/>
      <c r="AP137" s="71"/>
      <c r="AQ137" s="238"/>
    </row>
    <row r="138" spans="1:43" ht="30" customHeight="1" thickBot="1" x14ac:dyDescent="0.35">
      <c r="A138" s="1000"/>
      <c r="B138" s="952"/>
      <c r="C138" s="927"/>
      <c r="D138" s="527"/>
      <c r="E138" s="930"/>
      <c r="F138" s="933"/>
      <c r="G138" s="936"/>
      <c r="H138" s="939"/>
      <c r="I138" s="942"/>
      <c r="J138" s="564"/>
      <c r="K138" s="564"/>
      <c r="L138" s="923"/>
      <c r="M138" s="921"/>
      <c r="N138" s="49" t="s">
        <v>52</v>
      </c>
      <c r="O138" s="51">
        <v>0</v>
      </c>
      <c r="P138" s="51">
        <v>0</v>
      </c>
      <c r="Q138" s="51">
        <v>0</v>
      </c>
      <c r="R138" s="52">
        <v>1</v>
      </c>
      <c r="S138" s="53">
        <f t="shared" ref="S138" si="571">SUM(O138:O138)*M137</f>
        <v>0</v>
      </c>
      <c r="T138" s="54">
        <f t="shared" ref="T138" si="572">SUM(P138:P138)*M137</f>
        <v>0</v>
      </c>
      <c r="U138" s="54">
        <f t="shared" ref="U138" si="573">SUM(Q138:Q138)*M137</f>
        <v>0</v>
      </c>
      <c r="V138" s="55">
        <f t="shared" ref="V138" si="574">SUM(R138:R138)*M137</f>
        <v>0.2</v>
      </c>
      <c r="W138" s="56">
        <f t="shared" si="562"/>
        <v>0.2</v>
      </c>
      <c r="X138" s="248"/>
      <c r="Y138" s="251"/>
      <c r="Z138" s="254"/>
      <c r="AA138" s="257"/>
      <c r="AB138" s="257"/>
      <c r="AC138" s="369"/>
      <c r="AD138" s="945"/>
      <c r="AE138" s="57"/>
      <c r="AF138" s="235"/>
      <c r="AG138" s="236"/>
      <c r="AH138" s="236"/>
      <c r="AI138" s="236"/>
      <c r="AJ138" s="948"/>
      <c r="AK138" s="69"/>
      <c r="AP138" s="71"/>
      <c r="AQ138" s="238"/>
    </row>
    <row r="139" spans="1:43" ht="30" customHeight="1" x14ac:dyDescent="0.3">
      <c r="A139" s="1000"/>
      <c r="B139" s="952"/>
      <c r="C139" s="927"/>
      <c r="D139" s="527"/>
      <c r="E139" s="930"/>
      <c r="F139" s="933"/>
      <c r="G139" s="936"/>
      <c r="H139" s="939"/>
      <c r="I139" s="942"/>
      <c r="J139" s="564"/>
      <c r="K139" s="564"/>
      <c r="L139" s="922" t="s">
        <v>209</v>
      </c>
      <c r="M139" s="920">
        <v>0.2</v>
      </c>
      <c r="N139" s="72" t="s">
        <v>46</v>
      </c>
      <c r="O139" s="90">
        <v>0.25</v>
      </c>
      <c r="P139" s="90">
        <v>0.5</v>
      </c>
      <c r="Q139" s="90">
        <v>0.75</v>
      </c>
      <c r="R139" s="89">
        <v>1</v>
      </c>
      <c r="S139" s="65">
        <f t="shared" ref="S139" si="575">SUM(O139:O139)*M139</f>
        <v>0.05</v>
      </c>
      <c r="T139" s="66">
        <f t="shared" ref="T139" si="576">SUM(P139:P139)*M139</f>
        <v>0.1</v>
      </c>
      <c r="U139" s="66">
        <f t="shared" ref="U139" si="577">SUM(Q139:Q139)*M139</f>
        <v>0.15000000000000002</v>
      </c>
      <c r="V139" s="67">
        <f t="shared" ref="V139" si="578">SUM(R139:R139)*M139</f>
        <v>0.2</v>
      </c>
      <c r="W139" s="68">
        <f t="shared" si="562"/>
        <v>0.2</v>
      </c>
      <c r="X139" s="248"/>
      <c r="Y139" s="251"/>
      <c r="Z139" s="254"/>
      <c r="AA139" s="257"/>
      <c r="AB139" s="257"/>
      <c r="AC139" s="369"/>
      <c r="AD139" s="945"/>
      <c r="AE139" s="47"/>
      <c r="AF139" s="228" t="str">
        <f t="shared" si="465"/>
        <v>EQUILIBRADA</v>
      </c>
      <c r="AG139" s="236"/>
      <c r="AH139" s="236"/>
      <c r="AI139" s="236"/>
      <c r="AJ139" s="948"/>
      <c r="AK139" s="69"/>
      <c r="AP139" s="71"/>
      <c r="AQ139" s="238"/>
    </row>
    <row r="140" spans="1:43" ht="30" customHeight="1" thickBot="1" x14ac:dyDescent="0.35">
      <c r="A140" s="1000"/>
      <c r="B140" s="952"/>
      <c r="C140" s="928"/>
      <c r="D140" s="528"/>
      <c r="E140" s="931"/>
      <c r="F140" s="934"/>
      <c r="G140" s="937"/>
      <c r="H140" s="940"/>
      <c r="I140" s="943"/>
      <c r="J140" s="565"/>
      <c r="K140" s="565"/>
      <c r="L140" s="924"/>
      <c r="M140" s="499"/>
      <c r="N140" s="73" t="s">
        <v>52</v>
      </c>
      <c r="O140" s="75">
        <v>0</v>
      </c>
      <c r="P140" s="75">
        <v>0</v>
      </c>
      <c r="Q140" s="75">
        <v>0</v>
      </c>
      <c r="R140" s="76">
        <v>1</v>
      </c>
      <c r="S140" s="53">
        <f t="shared" ref="S140" si="579">SUM(O140:O140)*M139</f>
        <v>0</v>
      </c>
      <c r="T140" s="54">
        <f t="shared" ref="T140" si="580">SUM(P140:P140)*M139</f>
        <v>0</v>
      </c>
      <c r="U140" s="54">
        <f t="shared" ref="U140" si="581">SUM(Q140:Q140)*M139</f>
        <v>0</v>
      </c>
      <c r="V140" s="55">
        <f t="shared" ref="V140" si="582">SUM(R140:R140)*M139</f>
        <v>0.2</v>
      </c>
      <c r="W140" s="56">
        <f t="shared" si="562"/>
        <v>0.2</v>
      </c>
      <c r="X140" s="249"/>
      <c r="Y140" s="252"/>
      <c r="Z140" s="255"/>
      <c r="AA140" s="258"/>
      <c r="AB140" s="258"/>
      <c r="AC140" s="369"/>
      <c r="AD140" s="946"/>
      <c r="AE140" s="57"/>
      <c r="AF140" s="235"/>
      <c r="AG140" s="229"/>
      <c r="AH140" s="229"/>
      <c r="AI140" s="236"/>
      <c r="AJ140" s="948"/>
      <c r="AK140" s="69"/>
      <c r="AP140" s="71"/>
      <c r="AQ140" s="239"/>
    </row>
    <row r="141" spans="1:43" ht="30" customHeight="1" x14ac:dyDescent="0.3">
      <c r="A141" s="1000"/>
      <c r="B141" s="952"/>
      <c r="C141" s="912">
        <v>9</v>
      </c>
      <c r="D141" s="915" t="s">
        <v>210</v>
      </c>
      <c r="E141" s="523">
        <v>9</v>
      </c>
      <c r="F141" s="526" t="s">
        <v>211</v>
      </c>
      <c r="G141" s="529" t="s">
        <v>212</v>
      </c>
      <c r="H141" s="503">
        <v>18</v>
      </c>
      <c r="I141" s="506" t="s">
        <v>213</v>
      </c>
      <c r="J141" s="506" t="s">
        <v>214</v>
      </c>
      <c r="K141" s="506">
        <v>0.5</v>
      </c>
      <c r="L141" s="910" t="s">
        <v>215</v>
      </c>
      <c r="M141" s="516">
        <v>0.2</v>
      </c>
      <c r="N141" s="61" t="s">
        <v>46</v>
      </c>
      <c r="O141" s="63">
        <v>1</v>
      </c>
      <c r="P141" s="63">
        <v>1</v>
      </c>
      <c r="Q141" s="63">
        <v>1</v>
      </c>
      <c r="R141" s="64">
        <v>1</v>
      </c>
      <c r="S141" s="43">
        <f t="shared" ref="S141" si="583">SUM(O141:O141)*M141</f>
        <v>0.2</v>
      </c>
      <c r="T141" s="44">
        <f t="shared" ref="T141" si="584">SUM(P141:P141)*M141</f>
        <v>0.2</v>
      </c>
      <c r="U141" s="44">
        <f t="shared" ref="U141" si="585">SUM(Q141:Q141)*M141</f>
        <v>0.2</v>
      </c>
      <c r="V141" s="45">
        <f t="shared" ref="V141" si="586">SUM(R141:R141)*M141</f>
        <v>0.2</v>
      </c>
      <c r="W141" s="46">
        <f t="shared" si="562"/>
        <v>0.2</v>
      </c>
      <c r="X141" s="247">
        <f>+S142+S144+S146+S148+S150</f>
        <v>0</v>
      </c>
      <c r="Y141" s="250">
        <f>+T142+T144+T146+T148+T150</f>
        <v>0.6</v>
      </c>
      <c r="Z141" s="253">
        <f>+U142+U144+U146+U148+U150</f>
        <v>0.6</v>
      </c>
      <c r="AA141" s="256">
        <f>+V142+V144+V146+V148+V150</f>
        <v>0.7</v>
      </c>
      <c r="AB141" s="256">
        <f>+W142+W144+W146+W148+W150</f>
        <v>0.7</v>
      </c>
      <c r="AC141" s="369"/>
      <c r="AD141" s="907" t="s">
        <v>216</v>
      </c>
      <c r="AE141" s="47"/>
      <c r="AF141" s="228" t="str">
        <f t="shared" si="465"/>
        <v>EQUILIBRADA</v>
      </c>
      <c r="AG141" s="228" t="str">
        <f>IF(COUNTIF(AF141:AF150,"PARA MEJORAR")&gt;=1,"PARA MEJORAR","BIEN")</f>
        <v>PARA MEJORAR</v>
      </c>
      <c r="AH141" s="228" t="str">
        <f>IF(COUNTIF(AG141,"PARA MEJORAR")&gt;=1,"PARA MEJORAR","BIEN")</f>
        <v>PARA MEJORAR</v>
      </c>
      <c r="AI141" s="236"/>
      <c r="AJ141" s="948"/>
      <c r="AK141" s="58"/>
      <c r="AL141" s="59"/>
      <c r="AM141" s="59"/>
      <c r="AN141" s="59"/>
      <c r="AO141" s="59"/>
      <c r="AP141" s="60"/>
      <c r="AQ141" s="237"/>
    </row>
    <row r="142" spans="1:43" ht="30" customHeight="1" thickBot="1" x14ac:dyDescent="0.35">
      <c r="A142" s="1000"/>
      <c r="B142" s="952"/>
      <c r="C142" s="913"/>
      <c r="D142" s="916"/>
      <c r="E142" s="524"/>
      <c r="F142" s="527"/>
      <c r="G142" s="530"/>
      <c r="H142" s="504"/>
      <c r="I142" s="507"/>
      <c r="J142" s="507"/>
      <c r="K142" s="507"/>
      <c r="L142" s="906"/>
      <c r="M142" s="497"/>
      <c r="N142" s="49" t="s">
        <v>52</v>
      </c>
      <c r="O142" s="51">
        <v>0</v>
      </c>
      <c r="P142" s="51">
        <v>1</v>
      </c>
      <c r="Q142" s="51">
        <v>1</v>
      </c>
      <c r="R142" s="52">
        <v>1</v>
      </c>
      <c r="S142" s="53">
        <f t="shared" ref="S142" si="587">SUM(O142:O142)*M141</f>
        <v>0</v>
      </c>
      <c r="T142" s="54">
        <f t="shared" ref="T142" si="588">SUM(P142:P142)*M141</f>
        <v>0.2</v>
      </c>
      <c r="U142" s="54">
        <f t="shared" ref="U142" si="589">SUM(Q142:Q142)*M141</f>
        <v>0.2</v>
      </c>
      <c r="V142" s="55">
        <f t="shared" ref="V142" si="590">SUM(R142:R142)*M141</f>
        <v>0.2</v>
      </c>
      <c r="W142" s="56">
        <f t="shared" si="562"/>
        <v>0.2</v>
      </c>
      <c r="X142" s="248"/>
      <c r="Y142" s="251"/>
      <c r="Z142" s="254"/>
      <c r="AA142" s="257"/>
      <c r="AB142" s="257"/>
      <c r="AC142" s="369"/>
      <c r="AD142" s="908"/>
      <c r="AE142" s="57"/>
      <c r="AF142" s="235"/>
      <c r="AG142" s="236"/>
      <c r="AH142" s="236"/>
      <c r="AI142" s="236"/>
      <c r="AJ142" s="948"/>
      <c r="AK142" s="69"/>
      <c r="AP142" s="71"/>
      <c r="AQ142" s="238"/>
    </row>
    <row r="143" spans="1:43" ht="30" customHeight="1" x14ac:dyDescent="0.3">
      <c r="A143" s="1000"/>
      <c r="B143" s="952"/>
      <c r="C143" s="913"/>
      <c r="D143" s="916"/>
      <c r="E143" s="524"/>
      <c r="F143" s="527"/>
      <c r="G143" s="530"/>
      <c r="H143" s="504"/>
      <c r="I143" s="507"/>
      <c r="J143" s="507"/>
      <c r="K143" s="507"/>
      <c r="L143" s="903" t="s">
        <v>217</v>
      </c>
      <c r="M143" s="496">
        <v>0.2</v>
      </c>
      <c r="N143" s="72" t="s">
        <v>46</v>
      </c>
      <c r="O143" s="90">
        <v>0.4</v>
      </c>
      <c r="P143" s="90">
        <v>1</v>
      </c>
      <c r="Q143" s="90">
        <v>1</v>
      </c>
      <c r="R143" s="89">
        <v>1</v>
      </c>
      <c r="S143" s="65">
        <f t="shared" ref="S143" si="591">SUM(O143:O143)*M143</f>
        <v>8.0000000000000016E-2</v>
      </c>
      <c r="T143" s="66">
        <f t="shared" ref="T143" si="592">SUM(P143:P143)*M143</f>
        <v>0.2</v>
      </c>
      <c r="U143" s="66">
        <f t="shared" ref="U143" si="593">SUM(Q143:Q143)*M143</f>
        <v>0.2</v>
      </c>
      <c r="V143" s="67">
        <f t="shared" ref="V143" si="594">SUM(R143:R143)*M143</f>
        <v>0.2</v>
      </c>
      <c r="W143" s="68">
        <f t="shared" si="562"/>
        <v>0.2</v>
      </c>
      <c r="X143" s="248"/>
      <c r="Y143" s="251"/>
      <c r="Z143" s="254"/>
      <c r="AA143" s="257"/>
      <c r="AB143" s="257"/>
      <c r="AC143" s="369"/>
      <c r="AD143" s="908"/>
      <c r="AE143" s="47"/>
      <c r="AF143" s="228" t="str">
        <f t="shared" si="465"/>
        <v>PARA MEJORAR</v>
      </c>
      <c r="AG143" s="236"/>
      <c r="AH143" s="236"/>
      <c r="AI143" s="236"/>
      <c r="AJ143" s="948"/>
      <c r="AK143" s="69"/>
      <c r="AP143" s="71"/>
      <c r="AQ143" s="238"/>
    </row>
    <row r="144" spans="1:43" ht="30" customHeight="1" thickBot="1" x14ac:dyDescent="0.35">
      <c r="A144" s="1000"/>
      <c r="B144" s="952"/>
      <c r="C144" s="913"/>
      <c r="D144" s="916"/>
      <c r="E144" s="524"/>
      <c r="F144" s="527"/>
      <c r="G144" s="530"/>
      <c r="H144" s="504"/>
      <c r="I144" s="507"/>
      <c r="J144" s="507"/>
      <c r="K144" s="507"/>
      <c r="L144" s="904"/>
      <c r="M144" s="497"/>
      <c r="N144" s="49" t="s">
        <v>52</v>
      </c>
      <c r="O144" s="51">
        <v>0</v>
      </c>
      <c r="P144" s="51">
        <v>0.5</v>
      </c>
      <c r="Q144" s="51">
        <v>0.5</v>
      </c>
      <c r="R144" s="51">
        <v>0.5</v>
      </c>
      <c r="S144" s="53">
        <f t="shared" ref="S144" si="595">SUM(O144:O144)*M143</f>
        <v>0</v>
      </c>
      <c r="T144" s="54">
        <f t="shared" ref="T144" si="596">SUM(P144:P144)*M143</f>
        <v>0.1</v>
      </c>
      <c r="U144" s="54">
        <f t="shared" ref="U144" si="597">SUM(Q144:Q144)*M143</f>
        <v>0.1</v>
      </c>
      <c r="V144" s="55">
        <f t="shared" ref="V144" si="598">SUM(R144:R144)*M143</f>
        <v>0.1</v>
      </c>
      <c r="W144" s="56">
        <f t="shared" si="562"/>
        <v>0.1</v>
      </c>
      <c r="X144" s="248"/>
      <c r="Y144" s="251"/>
      <c r="Z144" s="254"/>
      <c r="AA144" s="257"/>
      <c r="AB144" s="257"/>
      <c r="AC144" s="369"/>
      <c r="AD144" s="908"/>
      <c r="AE144" s="57"/>
      <c r="AF144" s="235"/>
      <c r="AG144" s="236"/>
      <c r="AH144" s="236"/>
      <c r="AI144" s="236"/>
      <c r="AJ144" s="948"/>
      <c r="AK144" s="69"/>
      <c r="AP144" s="71"/>
      <c r="AQ144" s="238"/>
    </row>
    <row r="145" spans="1:43" ht="30" customHeight="1" x14ac:dyDescent="0.3">
      <c r="A145" s="1000"/>
      <c r="B145" s="952"/>
      <c r="C145" s="913"/>
      <c r="D145" s="916"/>
      <c r="E145" s="524"/>
      <c r="F145" s="527"/>
      <c r="G145" s="530"/>
      <c r="H145" s="504"/>
      <c r="I145" s="507"/>
      <c r="J145" s="507"/>
      <c r="K145" s="507"/>
      <c r="L145" s="905" t="s">
        <v>218</v>
      </c>
      <c r="M145" s="496">
        <v>0.2</v>
      </c>
      <c r="N145" s="72" t="s">
        <v>46</v>
      </c>
      <c r="O145" s="90">
        <v>0</v>
      </c>
      <c r="P145" s="90">
        <v>0</v>
      </c>
      <c r="Q145" s="90">
        <v>0.5</v>
      </c>
      <c r="R145" s="89">
        <v>1</v>
      </c>
      <c r="S145" s="65">
        <f t="shared" ref="S145" si="599">SUM(O145:O145)*M145</f>
        <v>0</v>
      </c>
      <c r="T145" s="66">
        <f t="shared" ref="T145" si="600">SUM(P145:P145)*M145</f>
        <v>0</v>
      </c>
      <c r="U145" s="66">
        <f t="shared" ref="U145" si="601">SUM(Q145:Q145)*M145</f>
        <v>0.1</v>
      </c>
      <c r="V145" s="67">
        <f t="shared" ref="V145" si="602">SUM(R145:R145)*M145</f>
        <v>0.2</v>
      </c>
      <c r="W145" s="68">
        <f t="shared" si="562"/>
        <v>0.2</v>
      </c>
      <c r="X145" s="248"/>
      <c r="Y145" s="251"/>
      <c r="Z145" s="254"/>
      <c r="AA145" s="257"/>
      <c r="AB145" s="257"/>
      <c r="AC145" s="369"/>
      <c r="AD145" s="908"/>
      <c r="AE145" s="47"/>
      <c r="AF145" s="228" t="str">
        <f t="shared" si="465"/>
        <v>PARA MEJORAR</v>
      </c>
      <c r="AG145" s="236"/>
      <c r="AH145" s="236"/>
      <c r="AI145" s="236"/>
      <c r="AJ145" s="948"/>
      <c r="AK145" s="69"/>
      <c r="AP145" s="71"/>
      <c r="AQ145" s="238"/>
    </row>
    <row r="146" spans="1:43" ht="30" customHeight="1" thickBot="1" x14ac:dyDescent="0.35">
      <c r="A146" s="1000"/>
      <c r="B146" s="952"/>
      <c r="C146" s="913"/>
      <c r="D146" s="916"/>
      <c r="E146" s="524"/>
      <c r="F146" s="527"/>
      <c r="G146" s="530"/>
      <c r="H146" s="504"/>
      <c r="I146" s="507"/>
      <c r="J146" s="507"/>
      <c r="K146" s="507"/>
      <c r="L146" s="906"/>
      <c r="M146" s="497"/>
      <c r="N146" s="49" t="s">
        <v>52</v>
      </c>
      <c r="O146" s="51">
        <v>0</v>
      </c>
      <c r="P146" s="51">
        <v>0</v>
      </c>
      <c r="Q146" s="51">
        <v>0</v>
      </c>
      <c r="R146" s="51">
        <v>0</v>
      </c>
      <c r="S146" s="53">
        <f t="shared" ref="S146" si="603">SUM(O146:O146)*M145</f>
        <v>0</v>
      </c>
      <c r="T146" s="54">
        <f t="shared" ref="T146" si="604">SUM(P146:P146)*M145</f>
        <v>0</v>
      </c>
      <c r="U146" s="54">
        <f t="shared" ref="U146" si="605">SUM(Q146:Q146)*M145</f>
        <v>0</v>
      </c>
      <c r="V146" s="55">
        <f t="shared" ref="V146" si="606">SUM(R146:R146)*M145</f>
        <v>0</v>
      </c>
      <c r="W146" s="56">
        <f t="shared" si="562"/>
        <v>0</v>
      </c>
      <c r="X146" s="248"/>
      <c r="Y146" s="251"/>
      <c r="Z146" s="254"/>
      <c r="AA146" s="257"/>
      <c r="AB146" s="257"/>
      <c r="AC146" s="369"/>
      <c r="AD146" s="908"/>
      <c r="AE146" s="57"/>
      <c r="AF146" s="235"/>
      <c r="AG146" s="236"/>
      <c r="AH146" s="236"/>
      <c r="AI146" s="236"/>
      <c r="AJ146" s="948"/>
      <c r="AK146" s="69"/>
      <c r="AP146" s="71"/>
      <c r="AQ146" s="238"/>
    </row>
    <row r="147" spans="1:43" ht="30" customHeight="1" x14ac:dyDescent="0.3">
      <c r="A147" s="1000"/>
      <c r="B147" s="952"/>
      <c r="C147" s="913"/>
      <c r="D147" s="916"/>
      <c r="E147" s="524"/>
      <c r="F147" s="527"/>
      <c r="G147" s="530"/>
      <c r="H147" s="504"/>
      <c r="I147" s="507"/>
      <c r="J147" s="507"/>
      <c r="K147" s="507"/>
      <c r="L147" s="905" t="s">
        <v>219</v>
      </c>
      <c r="M147" s="496">
        <v>0.2</v>
      </c>
      <c r="N147" s="72" t="s">
        <v>46</v>
      </c>
      <c r="O147" s="90">
        <v>0.25</v>
      </c>
      <c r="P147" s="90">
        <v>0.5</v>
      </c>
      <c r="Q147" s="90">
        <v>0.75</v>
      </c>
      <c r="R147" s="89">
        <v>1</v>
      </c>
      <c r="S147" s="65">
        <f t="shared" ref="S147" si="607">SUM(O147:O147)*M147</f>
        <v>0.05</v>
      </c>
      <c r="T147" s="66">
        <f t="shared" ref="T147" si="608">SUM(P147:P147)*M147</f>
        <v>0.1</v>
      </c>
      <c r="U147" s="66">
        <f t="shared" ref="U147" si="609">SUM(Q147:Q147)*M147</f>
        <v>0.15000000000000002</v>
      </c>
      <c r="V147" s="67">
        <f t="shared" ref="V147" si="610">SUM(R147:R147)*M147</f>
        <v>0.2</v>
      </c>
      <c r="W147" s="68">
        <f t="shared" si="562"/>
        <v>0.2</v>
      </c>
      <c r="X147" s="248"/>
      <c r="Y147" s="251"/>
      <c r="Z147" s="254"/>
      <c r="AA147" s="257"/>
      <c r="AB147" s="257"/>
      <c r="AC147" s="369"/>
      <c r="AD147" s="908"/>
      <c r="AE147" s="47"/>
      <c r="AF147" s="228" t="str">
        <f t="shared" si="465"/>
        <v>EQUILIBRADA</v>
      </c>
      <c r="AG147" s="236"/>
      <c r="AH147" s="236"/>
      <c r="AI147" s="236"/>
      <c r="AJ147" s="948"/>
      <c r="AK147" s="69"/>
      <c r="AP147" s="71"/>
      <c r="AQ147" s="238"/>
    </row>
    <row r="148" spans="1:43" ht="30" customHeight="1" thickBot="1" x14ac:dyDescent="0.35">
      <c r="A148" s="1000"/>
      <c r="B148" s="952"/>
      <c r="C148" s="913"/>
      <c r="D148" s="916"/>
      <c r="E148" s="524"/>
      <c r="F148" s="527"/>
      <c r="G148" s="530"/>
      <c r="H148" s="504"/>
      <c r="I148" s="507"/>
      <c r="J148" s="507"/>
      <c r="K148" s="507"/>
      <c r="L148" s="906"/>
      <c r="M148" s="497"/>
      <c r="N148" s="49" t="s">
        <v>52</v>
      </c>
      <c r="O148" s="51">
        <v>0</v>
      </c>
      <c r="P148" s="51">
        <v>1</v>
      </c>
      <c r="Q148" s="51">
        <v>1</v>
      </c>
      <c r="R148" s="51">
        <v>1</v>
      </c>
      <c r="S148" s="53">
        <f t="shared" ref="S148" si="611">SUM(O148:O148)*M147</f>
        <v>0</v>
      </c>
      <c r="T148" s="54">
        <f t="shared" ref="T148" si="612">SUM(P148:P148)*M147</f>
        <v>0.2</v>
      </c>
      <c r="U148" s="54">
        <f t="shared" ref="U148" si="613">SUM(Q148:Q148)*M147</f>
        <v>0.2</v>
      </c>
      <c r="V148" s="55">
        <f t="shared" ref="V148" si="614">SUM(R148:R148)*M147</f>
        <v>0.2</v>
      </c>
      <c r="W148" s="56">
        <f t="shared" si="562"/>
        <v>0.2</v>
      </c>
      <c r="X148" s="248"/>
      <c r="Y148" s="251"/>
      <c r="Z148" s="254"/>
      <c r="AA148" s="257"/>
      <c r="AB148" s="257"/>
      <c r="AC148" s="369"/>
      <c r="AD148" s="908"/>
      <c r="AE148" s="57"/>
      <c r="AF148" s="235"/>
      <c r="AG148" s="236"/>
      <c r="AH148" s="236"/>
      <c r="AI148" s="236"/>
      <c r="AJ148" s="948"/>
      <c r="AK148" s="69"/>
      <c r="AP148" s="71"/>
      <c r="AQ148" s="238"/>
    </row>
    <row r="149" spans="1:43" ht="30" customHeight="1" x14ac:dyDescent="0.3">
      <c r="A149" s="1000"/>
      <c r="B149" s="952"/>
      <c r="C149" s="913"/>
      <c r="D149" s="916"/>
      <c r="E149" s="524"/>
      <c r="F149" s="527"/>
      <c r="G149" s="530"/>
      <c r="H149" s="504"/>
      <c r="I149" s="507"/>
      <c r="J149" s="507"/>
      <c r="K149" s="507"/>
      <c r="L149" s="905" t="s">
        <v>220</v>
      </c>
      <c r="M149" s="496">
        <v>0.2</v>
      </c>
      <c r="N149" s="72" t="s">
        <v>46</v>
      </c>
      <c r="O149" s="90">
        <v>0.25</v>
      </c>
      <c r="P149" s="90">
        <v>0.5</v>
      </c>
      <c r="Q149" s="90">
        <v>0.75</v>
      </c>
      <c r="R149" s="89">
        <v>1</v>
      </c>
      <c r="S149" s="65">
        <f t="shared" ref="S149" si="615">SUM(O149:O149)*M149</f>
        <v>0.05</v>
      </c>
      <c r="T149" s="66">
        <f t="shared" ref="T149" si="616">SUM(P149:P149)*M149</f>
        <v>0.1</v>
      </c>
      <c r="U149" s="66">
        <f t="shared" ref="U149" si="617">SUM(Q149:Q149)*M149</f>
        <v>0.15000000000000002</v>
      </c>
      <c r="V149" s="67">
        <f t="shared" ref="V149" si="618">SUM(R149:R149)*M149</f>
        <v>0.2</v>
      </c>
      <c r="W149" s="68">
        <f t="shared" si="562"/>
        <v>0.2</v>
      </c>
      <c r="X149" s="248"/>
      <c r="Y149" s="251"/>
      <c r="Z149" s="254"/>
      <c r="AA149" s="257"/>
      <c r="AB149" s="257"/>
      <c r="AC149" s="369"/>
      <c r="AD149" s="908"/>
      <c r="AE149" s="47"/>
      <c r="AF149" s="228" t="str">
        <f t="shared" si="465"/>
        <v>EQUILIBRADA</v>
      </c>
      <c r="AG149" s="236"/>
      <c r="AH149" s="236"/>
      <c r="AI149" s="236"/>
      <c r="AJ149" s="948"/>
      <c r="AK149" s="69"/>
      <c r="AP149" s="71"/>
      <c r="AQ149" s="238"/>
    </row>
    <row r="150" spans="1:43" ht="30" customHeight="1" thickBot="1" x14ac:dyDescent="0.35">
      <c r="A150" s="1000"/>
      <c r="B150" s="952"/>
      <c r="C150" s="914"/>
      <c r="D150" s="917"/>
      <c r="E150" s="525"/>
      <c r="F150" s="528"/>
      <c r="G150" s="531"/>
      <c r="H150" s="505"/>
      <c r="I150" s="508"/>
      <c r="J150" s="508"/>
      <c r="K150" s="508"/>
      <c r="L150" s="911"/>
      <c r="M150" s="499"/>
      <c r="N150" s="73" t="s">
        <v>52</v>
      </c>
      <c r="O150" s="75">
        <v>0</v>
      </c>
      <c r="P150" s="75">
        <v>0.5</v>
      </c>
      <c r="Q150" s="75">
        <v>0.5</v>
      </c>
      <c r="R150" s="51">
        <v>1</v>
      </c>
      <c r="S150" s="85">
        <f t="shared" ref="S150" si="619">SUM(O150:O150)*M149</f>
        <v>0</v>
      </c>
      <c r="T150" s="86">
        <f t="shared" ref="T150" si="620">SUM(P150:P150)*M149</f>
        <v>0.1</v>
      </c>
      <c r="U150" s="86">
        <f t="shared" ref="U150" si="621">SUM(Q150:Q150)*M149</f>
        <v>0.1</v>
      </c>
      <c r="V150" s="87">
        <f t="shared" ref="V150" si="622">SUM(R150:R150)*M149</f>
        <v>0.2</v>
      </c>
      <c r="W150" s="88">
        <f t="shared" si="562"/>
        <v>0.2</v>
      </c>
      <c r="X150" s="249"/>
      <c r="Y150" s="252"/>
      <c r="Z150" s="255"/>
      <c r="AA150" s="258"/>
      <c r="AB150" s="258"/>
      <c r="AC150" s="369"/>
      <c r="AD150" s="909"/>
      <c r="AE150" s="57"/>
      <c r="AF150" s="235"/>
      <c r="AG150" s="229"/>
      <c r="AH150" s="229"/>
      <c r="AI150" s="236"/>
      <c r="AJ150" s="948"/>
      <c r="AK150" s="69"/>
      <c r="AP150" s="71"/>
      <c r="AQ150" s="239"/>
    </row>
    <row r="151" spans="1:43" ht="30" customHeight="1" x14ac:dyDescent="0.3">
      <c r="A151" s="1000"/>
      <c r="B151" s="952"/>
      <c r="C151" s="517"/>
      <c r="D151" s="520"/>
      <c r="E151" s="523"/>
      <c r="F151" s="526"/>
      <c r="G151" s="529" t="s">
        <v>156</v>
      </c>
      <c r="H151" s="503">
        <v>19</v>
      </c>
      <c r="I151" s="506" t="s">
        <v>157</v>
      </c>
      <c r="J151" s="509" t="s">
        <v>158</v>
      </c>
      <c r="K151" s="571">
        <v>0.1666</v>
      </c>
      <c r="L151" s="515" t="s">
        <v>221</v>
      </c>
      <c r="M151" s="516">
        <v>0.33</v>
      </c>
      <c r="N151" s="39" t="s">
        <v>46</v>
      </c>
      <c r="O151" s="96">
        <v>0</v>
      </c>
      <c r="P151" s="97">
        <v>1</v>
      </c>
      <c r="Q151" s="97">
        <v>1</v>
      </c>
      <c r="R151" s="98">
        <v>1</v>
      </c>
      <c r="S151" s="43">
        <f t="shared" ref="S151" si="623">SUM(O151:O151)*M151</f>
        <v>0</v>
      </c>
      <c r="T151" s="44">
        <f t="shared" ref="T151" si="624">SUM(P151:P151)*M151</f>
        <v>0.33</v>
      </c>
      <c r="U151" s="44">
        <f t="shared" ref="U151" si="625">SUM(Q151:Q151)*M151</f>
        <v>0.33</v>
      </c>
      <c r="V151" s="45">
        <f t="shared" ref="V151" si="626">SUM(R151:R151)*M151</f>
        <v>0.33</v>
      </c>
      <c r="W151" s="46">
        <f t="shared" si="562"/>
        <v>0.33</v>
      </c>
      <c r="X151" s="247">
        <f>+S152+S156+S154</f>
        <v>0</v>
      </c>
      <c r="Y151" s="250">
        <f>+T152+T156+T154</f>
        <v>0</v>
      </c>
      <c r="Z151" s="253">
        <f>+U152+U156+U154</f>
        <v>0.5</v>
      </c>
      <c r="AA151" s="256">
        <f>+V152+V156+V154</f>
        <v>1</v>
      </c>
      <c r="AB151" s="256">
        <f>+W152+W156+W154</f>
        <v>1</v>
      </c>
      <c r="AC151" s="369"/>
      <c r="AD151" s="900" t="s">
        <v>222</v>
      </c>
      <c r="AE151" s="47"/>
      <c r="AF151" s="228" t="str">
        <f t="shared" si="465"/>
        <v>EQUILIBRADA</v>
      </c>
      <c r="AG151" s="228" t="str">
        <f>IF(COUNTIF(AF151:AF156,"PARA MEJORAR")&gt;=1,"PARA MEJORAR","BIEN")</f>
        <v>BIEN</v>
      </c>
      <c r="AH151" s="228"/>
      <c r="AI151" s="236"/>
      <c r="AJ151" s="948"/>
      <c r="AK151" s="93"/>
      <c r="AL151" s="94"/>
      <c r="AM151" s="94"/>
      <c r="AN151" s="94"/>
      <c r="AO151" s="94"/>
      <c r="AP151" s="95"/>
      <c r="AQ151" s="237"/>
    </row>
    <row r="152" spans="1:43" ht="30" customHeight="1" thickBot="1" x14ac:dyDescent="0.35">
      <c r="A152" s="1000"/>
      <c r="B152" s="952"/>
      <c r="C152" s="518"/>
      <c r="D152" s="521"/>
      <c r="E152" s="524"/>
      <c r="F152" s="527"/>
      <c r="G152" s="530"/>
      <c r="H152" s="504"/>
      <c r="I152" s="507"/>
      <c r="J152" s="510"/>
      <c r="K152" s="572"/>
      <c r="L152" s="495"/>
      <c r="M152" s="497"/>
      <c r="N152" s="49" t="s">
        <v>52</v>
      </c>
      <c r="O152" s="99">
        <v>0</v>
      </c>
      <c r="P152" s="100">
        <v>0</v>
      </c>
      <c r="Q152" s="100">
        <v>0.5</v>
      </c>
      <c r="R152" s="101">
        <v>1</v>
      </c>
      <c r="S152" s="53">
        <f t="shared" ref="S152" si="627">SUM(O152:O152)*M151</f>
        <v>0</v>
      </c>
      <c r="T152" s="54">
        <f t="shared" ref="T152" si="628">SUM(P152:P152)*M151</f>
        <v>0</v>
      </c>
      <c r="U152" s="54">
        <f t="shared" ref="U152" si="629">SUM(Q152:Q152)*M151</f>
        <v>0.16500000000000001</v>
      </c>
      <c r="V152" s="55">
        <f t="shared" ref="V152" si="630">SUM(R152:R152)*M151</f>
        <v>0.33</v>
      </c>
      <c r="W152" s="56">
        <f t="shared" si="562"/>
        <v>0.33</v>
      </c>
      <c r="X152" s="248"/>
      <c r="Y152" s="251"/>
      <c r="Z152" s="254"/>
      <c r="AA152" s="257"/>
      <c r="AB152" s="257"/>
      <c r="AC152" s="369"/>
      <c r="AD152" s="901"/>
      <c r="AE152" s="57"/>
      <c r="AF152" s="235"/>
      <c r="AG152" s="236"/>
      <c r="AH152" s="236"/>
      <c r="AI152" s="236"/>
      <c r="AJ152" s="948"/>
      <c r="AK152" s="69"/>
      <c r="AP152" s="71"/>
      <c r="AQ152" s="238"/>
    </row>
    <row r="153" spans="1:43" ht="30" customHeight="1" x14ac:dyDescent="0.3">
      <c r="A153" s="1000"/>
      <c r="B153" s="952"/>
      <c r="C153" s="518"/>
      <c r="D153" s="521"/>
      <c r="E153" s="524"/>
      <c r="F153" s="527"/>
      <c r="G153" s="530"/>
      <c r="H153" s="504"/>
      <c r="I153" s="507"/>
      <c r="J153" s="510"/>
      <c r="K153" s="572"/>
      <c r="L153" s="494" t="s">
        <v>162</v>
      </c>
      <c r="M153" s="496">
        <v>0.33</v>
      </c>
      <c r="N153" s="72" t="s">
        <v>46</v>
      </c>
      <c r="O153" s="102">
        <v>0</v>
      </c>
      <c r="P153" s="103">
        <v>0</v>
      </c>
      <c r="Q153" s="103">
        <v>1</v>
      </c>
      <c r="R153" s="104">
        <v>1</v>
      </c>
      <c r="S153" s="65">
        <f t="shared" ref="S153" si="631">SUM(O153:O153)*M153</f>
        <v>0</v>
      </c>
      <c r="T153" s="66">
        <f t="shared" ref="T153" si="632">SUM(P153:P153)*M153</f>
        <v>0</v>
      </c>
      <c r="U153" s="66">
        <f t="shared" ref="U153" si="633">SUM(Q153:Q153)*M153</f>
        <v>0.33</v>
      </c>
      <c r="V153" s="67">
        <f t="shared" ref="V153" si="634">SUM(R153:R153)*M153</f>
        <v>0.33</v>
      </c>
      <c r="W153" s="68">
        <f t="shared" si="562"/>
        <v>0.33</v>
      </c>
      <c r="X153" s="248"/>
      <c r="Y153" s="251"/>
      <c r="Z153" s="254"/>
      <c r="AA153" s="257"/>
      <c r="AB153" s="257"/>
      <c r="AC153" s="369"/>
      <c r="AD153" s="901"/>
      <c r="AE153" s="47"/>
      <c r="AF153" s="228" t="str">
        <f t="shared" si="465"/>
        <v>EQUILIBRADA</v>
      </c>
      <c r="AG153" s="236"/>
      <c r="AH153" s="236"/>
      <c r="AI153" s="236"/>
      <c r="AJ153" s="948"/>
      <c r="AK153" s="69"/>
      <c r="AP153" s="71"/>
      <c r="AQ153" s="238"/>
    </row>
    <row r="154" spans="1:43" ht="30" customHeight="1" thickBot="1" x14ac:dyDescent="0.35">
      <c r="A154" s="1000"/>
      <c r="B154" s="952"/>
      <c r="C154" s="518"/>
      <c r="D154" s="521"/>
      <c r="E154" s="524"/>
      <c r="F154" s="527"/>
      <c r="G154" s="530"/>
      <c r="H154" s="504"/>
      <c r="I154" s="507"/>
      <c r="J154" s="510"/>
      <c r="K154" s="572"/>
      <c r="L154" s="495"/>
      <c r="M154" s="497"/>
      <c r="N154" s="105" t="s">
        <v>52</v>
      </c>
      <c r="O154" s="99">
        <v>0</v>
      </c>
      <c r="P154" s="100">
        <v>0</v>
      </c>
      <c r="Q154" s="100">
        <v>0.5</v>
      </c>
      <c r="R154" s="101">
        <v>1</v>
      </c>
      <c r="S154" s="53">
        <f t="shared" ref="S154" si="635">SUM(O154:O154)*M153</f>
        <v>0</v>
      </c>
      <c r="T154" s="54">
        <f t="shared" ref="T154" si="636">SUM(P154:P154)*M153</f>
        <v>0</v>
      </c>
      <c r="U154" s="54">
        <f t="shared" ref="U154" si="637">SUM(Q154:Q154)*M153</f>
        <v>0.16500000000000001</v>
      </c>
      <c r="V154" s="55">
        <f t="shared" ref="V154" si="638">SUM(R154:R154)*M153</f>
        <v>0.33</v>
      </c>
      <c r="W154" s="56">
        <f t="shared" si="562"/>
        <v>0.33</v>
      </c>
      <c r="X154" s="248"/>
      <c r="Y154" s="251"/>
      <c r="Z154" s="254"/>
      <c r="AA154" s="257"/>
      <c r="AB154" s="257"/>
      <c r="AC154" s="369"/>
      <c r="AD154" s="901"/>
      <c r="AE154" s="57"/>
      <c r="AF154" s="235"/>
      <c r="AG154" s="236"/>
      <c r="AH154" s="236"/>
      <c r="AI154" s="236"/>
      <c r="AJ154" s="948"/>
      <c r="AK154" s="69"/>
      <c r="AP154" s="71"/>
      <c r="AQ154" s="238"/>
    </row>
    <row r="155" spans="1:43" ht="30" customHeight="1" x14ac:dyDescent="0.3">
      <c r="A155" s="1000"/>
      <c r="B155" s="952"/>
      <c r="C155" s="518"/>
      <c r="D155" s="521"/>
      <c r="E155" s="524"/>
      <c r="F155" s="527"/>
      <c r="G155" s="530"/>
      <c r="H155" s="504"/>
      <c r="I155" s="507"/>
      <c r="J155" s="510"/>
      <c r="K155" s="572"/>
      <c r="L155" s="494" t="s">
        <v>163</v>
      </c>
      <c r="M155" s="496">
        <v>0.34</v>
      </c>
      <c r="N155" s="106" t="s">
        <v>46</v>
      </c>
      <c r="O155" s="102">
        <v>0</v>
      </c>
      <c r="P155" s="103">
        <v>0</v>
      </c>
      <c r="Q155" s="103">
        <v>1</v>
      </c>
      <c r="R155" s="104">
        <v>1</v>
      </c>
      <c r="S155" s="65">
        <f t="shared" ref="S155" si="639">SUM(O155:O155)*M155</f>
        <v>0</v>
      </c>
      <c r="T155" s="66">
        <f t="shared" ref="T155" si="640">SUM(P155:P155)*M155</f>
        <v>0</v>
      </c>
      <c r="U155" s="66">
        <f t="shared" ref="U155" si="641">SUM(Q155:Q155)*M155</f>
        <v>0.34</v>
      </c>
      <c r="V155" s="67">
        <f t="shared" ref="V155" si="642">SUM(R155:R155)*M155</f>
        <v>0.34</v>
      </c>
      <c r="W155" s="68">
        <f t="shared" si="562"/>
        <v>0.34</v>
      </c>
      <c r="X155" s="248"/>
      <c r="Y155" s="251"/>
      <c r="Z155" s="254"/>
      <c r="AA155" s="257"/>
      <c r="AB155" s="257"/>
      <c r="AC155" s="369"/>
      <c r="AD155" s="901"/>
      <c r="AE155" s="47"/>
      <c r="AF155" s="228" t="str">
        <f t="shared" si="465"/>
        <v>EQUILIBRADA</v>
      </c>
      <c r="AG155" s="236"/>
      <c r="AH155" s="236"/>
      <c r="AI155" s="236"/>
      <c r="AJ155" s="948"/>
      <c r="AK155" s="69"/>
      <c r="AP155" s="71"/>
      <c r="AQ155" s="238"/>
    </row>
    <row r="156" spans="1:43" ht="30" customHeight="1" thickBot="1" x14ac:dyDescent="0.35">
      <c r="A156" s="1000"/>
      <c r="B156" s="953"/>
      <c r="C156" s="519"/>
      <c r="D156" s="522"/>
      <c r="E156" s="525"/>
      <c r="F156" s="528"/>
      <c r="G156" s="531"/>
      <c r="H156" s="505"/>
      <c r="I156" s="508"/>
      <c r="J156" s="511"/>
      <c r="K156" s="572"/>
      <c r="L156" s="498"/>
      <c r="M156" s="499"/>
      <c r="N156" s="73" t="s">
        <v>52</v>
      </c>
      <c r="O156" s="107">
        <v>0</v>
      </c>
      <c r="P156" s="108">
        <v>0</v>
      </c>
      <c r="Q156" s="108">
        <v>0.5</v>
      </c>
      <c r="R156" s="109">
        <v>1</v>
      </c>
      <c r="S156" s="85">
        <f t="shared" ref="S156" si="643">SUM(O156:O156)*M155</f>
        <v>0</v>
      </c>
      <c r="T156" s="86">
        <f t="shared" ref="T156" si="644">SUM(P156:P156)*M155</f>
        <v>0</v>
      </c>
      <c r="U156" s="86">
        <f t="shared" ref="U156" si="645">SUM(Q156:Q156)*M155</f>
        <v>0.17</v>
      </c>
      <c r="V156" s="87">
        <f t="shared" ref="V156" si="646">SUM(R156:R156)*M155</f>
        <v>0.34</v>
      </c>
      <c r="W156" s="88">
        <f t="shared" si="562"/>
        <v>0.34</v>
      </c>
      <c r="X156" s="249"/>
      <c r="Y156" s="252"/>
      <c r="Z156" s="255"/>
      <c r="AA156" s="258"/>
      <c r="AB156" s="258"/>
      <c r="AC156" s="370"/>
      <c r="AD156" s="902"/>
      <c r="AE156" s="57"/>
      <c r="AF156" s="235"/>
      <c r="AG156" s="229"/>
      <c r="AH156" s="229"/>
      <c r="AI156" s="229"/>
      <c r="AJ156" s="949"/>
      <c r="AK156" s="69"/>
      <c r="AP156" s="71"/>
      <c r="AQ156" s="239"/>
    </row>
    <row r="157" spans="1:43" ht="30" customHeight="1" x14ac:dyDescent="0.3">
      <c r="A157" s="1000"/>
      <c r="B157" s="889" t="s">
        <v>223</v>
      </c>
      <c r="C157" s="851">
        <v>10</v>
      </c>
      <c r="D157" s="854" t="s">
        <v>224</v>
      </c>
      <c r="E157" s="892">
        <v>10</v>
      </c>
      <c r="F157" s="895" t="s">
        <v>225</v>
      </c>
      <c r="G157" s="859" t="s">
        <v>226</v>
      </c>
      <c r="H157" s="883">
        <v>20</v>
      </c>
      <c r="I157" s="868" t="s">
        <v>227</v>
      </c>
      <c r="J157" s="868" t="s">
        <v>228</v>
      </c>
      <c r="K157" s="886">
        <v>0.86799999999999999</v>
      </c>
      <c r="L157" s="838" t="s">
        <v>229</v>
      </c>
      <c r="M157" s="840">
        <v>0.34</v>
      </c>
      <c r="N157" s="39" t="s">
        <v>46</v>
      </c>
      <c r="O157" s="41">
        <v>0.25</v>
      </c>
      <c r="P157" s="41">
        <v>1</v>
      </c>
      <c r="Q157" s="41">
        <v>1</v>
      </c>
      <c r="R157" s="42">
        <v>1</v>
      </c>
      <c r="S157" s="65">
        <f t="shared" ref="S157" si="647">SUM(O157:O157)*M157</f>
        <v>8.5000000000000006E-2</v>
      </c>
      <c r="T157" s="66">
        <f t="shared" ref="T157" si="648">SUM(P157:P157)*M157</f>
        <v>0.34</v>
      </c>
      <c r="U157" s="66">
        <f t="shared" ref="U157" si="649">SUM(Q157:Q157)*M157</f>
        <v>0.34</v>
      </c>
      <c r="V157" s="67">
        <f t="shared" ref="V157" si="650">SUM(R157:R157)*M157</f>
        <v>0.34</v>
      </c>
      <c r="W157" s="68">
        <f t="shared" si="562"/>
        <v>0.34</v>
      </c>
      <c r="X157" s="247">
        <f>+S158+S160+S162</f>
        <v>4.2500000000000003E-2</v>
      </c>
      <c r="Y157" s="250">
        <f>+T158+T160+T162</f>
        <v>0.32150000000000006</v>
      </c>
      <c r="Z157" s="253">
        <f>+U158+U160+U162</f>
        <v>0.8680000000000001</v>
      </c>
      <c r="AA157" s="256">
        <f>+V158+V160+V162</f>
        <v>1</v>
      </c>
      <c r="AB157" s="256">
        <f>+W158+W160+W162</f>
        <v>1</v>
      </c>
      <c r="AC157" s="368" t="s">
        <v>172</v>
      </c>
      <c r="AD157" s="877" t="s">
        <v>230</v>
      </c>
      <c r="AE157" s="47"/>
      <c r="AF157" s="228" t="str">
        <f t="shared" si="465"/>
        <v>EQUILIBRADA</v>
      </c>
      <c r="AG157" s="228" t="str">
        <f>IF(COUNTIF(AF157:AF162,"PARA MEJORAR")&gt;=1,"PARA MEJORAR","BIEN")</f>
        <v>BIEN</v>
      </c>
      <c r="AH157" s="228" t="str">
        <f>IF(COUNTIF(AG157,"PARA MEJORAR")&gt;=1,"PARA MEJORAR","BIEN")</f>
        <v>BIEN</v>
      </c>
      <c r="AI157" s="228" t="str">
        <f>IF(COUNTIF(AH157:AH228,"PARA MEJORAR")&gt;=1,"PARA MEJORAR","BIEN")</f>
        <v>PARA MEJORAR</v>
      </c>
      <c r="AJ157" s="880" t="s">
        <v>231</v>
      </c>
      <c r="AK157" s="58"/>
      <c r="AL157" s="59"/>
      <c r="AM157" s="59"/>
      <c r="AN157" s="59"/>
      <c r="AO157" s="59"/>
      <c r="AP157" s="60"/>
      <c r="AQ157" s="237"/>
    </row>
    <row r="158" spans="1:43" ht="30" customHeight="1" thickBot="1" x14ac:dyDescent="0.35">
      <c r="A158" s="1000"/>
      <c r="B158" s="890"/>
      <c r="C158" s="852"/>
      <c r="D158" s="855"/>
      <c r="E158" s="893"/>
      <c r="F158" s="896"/>
      <c r="G158" s="860"/>
      <c r="H158" s="884"/>
      <c r="I158" s="869"/>
      <c r="J158" s="869"/>
      <c r="K158" s="887"/>
      <c r="L158" s="839"/>
      <c r="M158" s="841"/>
      <c r="N158" s="49" t="s">
        <v>52</v>
      </c>
      <c r="O158" s="51">
        <v>0.125</v>
      </c>
      <c r="P158" s="51">
        <v>0.8</v>
      </c>
      <c r="Q158" s="51">
        <v>1</v>
      </c>
      <c r="R158" s="52">
        <v>1</v>
      </c>
      <c r="S158" s="53">
        <f t="shared" ref="S158" si="651">SUM(O158:O158)*M157</f>
        <v>4.2500000000000003E-2</v>
      </c>
      <c r="T158" s="54">
        <f t="shared" ref="T158" si="652">SUM(P158:P158)*M157</f>
        <v>0.27200000000000002</v>
      </c>
      <c r="U158" s="54">
        <f t="shared" ref="U158" si="653">SUM(Q158:Q158)*M157</f>
        <v>0.34</v>
      </c>
      <c r="V158" s="55">
        <f t="shared" ref="V158" si="654">SUM(R158:R158)*M157</f>
        <v>0.34</v>
      </c>
      <c r="W158" s="56">
        <f t="shared" si="562"/>
        <v>0.34</v>
      </c>
      <c r="X158" s="248"/>
      <c r="Y158" s="251"/>
      <c r="Z158" s="254"/>
      <c r="AA158" s="257"/>
      <c r="AB158" s="257"/>
      <c r="AC158" s="369"/>
      <c r="AD158" s="878"/>
      <c r="AE158" s="57"/>
      <c r="AF158" s="235"/>
      <c r="AG158" s="236"/>
      <c r="AH158" s="236"/>
      <c r="AI158" s="236"/>
      <c r="AJ158" s="881"/>
      <c r="AK158" s="69"/>
      <c r="AP158" s="71"/>
      <c r="AQ158" s="238"/>
    </row>
    <row r="159" spans="1:43" ht="30" customHeight="1" x14ac:dyDescent="0.3">
      <c r="A159" s="1000"/>
      <c r="B159" s="890"/>
      <c r="C159" s="852"/>
      <c r="D159" s="855"/>
      <c r="E159" s="893"/>
      <c r="F159" s="896"/>
      <c r="G159" s="860"/>
      <c r="H159" s="884"/>
      <c r="I159" s="869"/>
      <c r="J159" s="869"/>
      <c r="K159" s="887"/>
      <c r="L159" s="831" t="s">
        <v>232</v>
      </c>
      <c r="M159" s="833">
        <v>0.33</v>
      </c>
      <c r="N159" s="72" t="s">
        <v>46</v>
      </c>
      <c r="O159" s="90">
        <v>0</v>
      </c>
      <c r="P159" s="90">
        <v>0.1</v>
      </c>
      <c r="Q159" s="90">
        <v>0.4</v>
      </c>
      <c r="R159" s="89">
        <v>1</v>
      </c>
      <c r="S159" s="65">
        <f t="shared" ref="S159" si="655">SUM(O159:O159)*M159</f>
        <v>0</v>
      </c>
      <c r="T159" s="66">
        <f t="shared" ref="T159" si="656">SUM(P159:P159)*M159</f>
        <v>3.3000000000000002E-2</v>
      </c>
      <c r="U159" s="66">
        <f t="shared" ref="U159" si="657">SUM(Q159:Q159)*M159</f>
        <v>0.13200000000000001</v>
      </c>
      <c r="V159" s="67">
        <f t="shared" ref="V159" si="658">SUM(R159:R159)*M159</f>
        <v>0.33</v>
      </c>
      <c r="W159" s="68">
        <f t="shared" si="562"/>
        <v>0.33</v>
      </c>
      <c r="X159" s="248"/>
      <c r="Y159" s="251"/>
      <c r="Z159" s="254"/>
      <c r="AA159" s="257"/>
      <c r="AB159" s="257"/>
      <c r="AC159" s="369"/>
      <c r="AD159" s="878"/>
      <c r="AE159" s="47"/>
      <c r="AF159" s="228" t="str">
        <f t="shared" si="465"/>
        <v>EQUILIBRADA</v>
      </c>
      <c r="AG159" s="236"/>
      <c r="AH159" s="236"/>
      <c r="AI159" s="236"/>
      <c r="AJ159" s="881"/>
      <c r="AK159" s="69"/>
      <c r="AP159" s="71"/>
      <c r="AQ159" s="238"/>
    </row>
    <row r="160" spans="1:43" ht="30" customHeight="1" thickBot="1" x14ac:dyDescent="0.35">
      <c r="A160" s="1000"/>
      <c r="B160" s="890"/>
      <c r="C160" s="852"/>
      <c r="D160" s="855"/>
      <c r="E160" s="893"/>
      <c r="F160" s="896"/>
      <c r="G160" s="860"/>
      <c r="H160" s="884"/>
      <c r="I160" s="869"/>
      <c r="J160" s="869"/>
      <c r="K160" s="887"/>
      <c r="L160" s="839"/>
      <c r="M160" s="841"/>
      <c r="N160" s="49" t="s">
        <v>52</v>
      </c>
      <c r="O160" s="51">
        <v>0</v>
      </c>
      <c r="P160" s="51">
        <v>0.1</v>
      </c>
      <c r="Q160" s="51">
        <v>0.8</v>
      </c>
      <c r="R160" s="52">
        <v>1</v>
      </c>
      <c r="S160" s="53">
        <f t="shared" ref="S160" si="659">SUM(O160:O160)*M159</f>
        <v>0</v>
      </c>
      <c r="T160" s="54">
        <f t="shared" ref="T160" si="660">SUM(P160:P160)*M159</f>
        <v>3.3000000000000002E-2</v>
      </c>
      <c r="U160" s="54">
        <f t="shared" ref="U160" si="661">SUM(Q160:Q160)*M159</f>
        <v>0.26400000000000001</v>
      </c>
      <c r="V160" s="55">
        <f t="shared" ref="V160" si="662">SUM(R160:R160)*M159</f>
        <v>0.33</v>
      </c>
      <c r="W160" s="56">
        <f t="shared" si="562"/>
        <v>0.33</v>
      </c>
      <c r="X160" s="248"/>
      <c r="Y160" s="251"/>
      <c r="Z160" s="254"/>
      <c r="AA160" s="257"/>
      <c r="AB160" s="257"/>
      <c r="AC160" s="369"/>
      <c r="AD160" s="878"/>
      <c r="AE160" s="57"/>
      <c r="AF160" s="235"/>
      <c r="AG160" s="236"/>
      <c r="AH160" s="236"/>
      <c r="AI160" s="236"/>
      <c r="AJ160" s="881"/>
      <c r="AK160" s="69"/>
      <c r="AP160" s="71"/>
      <c r="AQ160" s="238"/>
    </row>
    <row r="161" spans="1:43" ht="30" customHeight="1" x14ac:dyDescent="0.3">
      <c r="A161" s="1000"/>
      <c r="B161" s="890"/>
      <c r="C161" s="852"/>
      <c r="D161" s="855"/>
      <c r="E161" s="893"/>
      <c r="F161" s="896"/>
      <c r="G161" s="860"/>
      <c r="H161" s="884"/>
      <c r="I161" s="869"/>
      <c r="J161" s="869"/>
      <c r="K161" s="887"/>
      <c r="L161" s="831" t="s">
        <v>233</v>
      </c>
      <c r="M161" s="833">
        <v>0.33</v>
      </c>
      <c r="N161" s="72" t="s">
        <v>46</v>
      </c>
      <c r="O161" s="90">
        <v>0</v>
      </c>
      <c r="P161" s="90">
        <v>0</v>
      </c>
      <c r="Q161" s="90">
        <v>0.4</v>
      </c>
      <c r="R161" s="89">
        <v>1</v>
      </c>
      <c r="S161" s="65">
        <f t="shared" ref="S161" si="663">SUM(O161:O161)*M161</f>
        <v>0</v>
      </c>
      <c r="T161" s="66">
        <f t="shared" ref="T161" si="664">SUM(P161:P161)*M161</f>
        <v>0</v>
      </c>
      <c r="U161" s="66">
        <f t="shared" ref="U161" si="665">SUM(Q161:Q161)*M161</f>
        <v>0.13200000000000001</v>
      </c>
      <c r="V161" s="67">
        <f t="shared" ref="V161" si="666">SUM(R161:R161)*M161</f>
        <v>0.33</v>
      </c>
      <c r="W161" s="68">
        <f t="shared" si="562"/>
        <v>0.33</v>
      </c>
      <c r="X161" s="248"/>
      <c r="Y161" s="251"/>
      <c r="Z161" s="254"/>
      <c r="AA161" s="257"/>
      <c r="AB161" s="257"/>
      <c r="AC161" s="369"/>
      <c r="AD161" s="878"/>
      <c r="AE161" s="47"/>
      <c r="AF161" s="228" t="str">
        <f t="shared" si="465"/>
        <v>EQUILIBRADA</v>
      </c>
      <c r="AG161" s="236"/>
      <c r="AH161" s="236"/>
      <c r="AI161" s="236"/>
      <c r="AJ161" s="881"/>
      <c r="AK161" s="69"/>
      <c r="AP161" s="71"/>
      <c r="AQ161" s="238"/>
    </row>
    <row r="162" spans="1:43" ht="30" customHeight="1" thickBot="1" x14ac:dyDescent="0.35">
      <c r="A162" s="1000"/>
      <c r="B162" s="890"/>
      <c r="C162" s="853"/>
      <c r="D162" s="856"/>
      <c r="E162" s="894"/>
      <c r="F162" s="897"/>
      <c r="G162" s="861"/>
      <c r="H162" s="885"/>
      <c r="I162" s="870"/>
      <c r="J162" s="870"/>
      <c r="K162" s="888"/>
      <c r="L162" s="832"/>
      <c r="M162" s="834"/>
      <c r="N162" s="73" t="s">
        <v>52</v>
      </c>
      <c r="O162" s="75">
        <v>0</v>
      </c>
      <c r="P162" s="75">
        <v>0.05</v>
      </c>
      <c r="Q162" s="75">
        <v>0.8</v>
      </c>
      <c r="R162" s="76">
        <v>1</v>
      </c>
      <c r="S162" s="53">
        <f t="shared" ref="S162" si="667">SUM(O162:O162)*M161</f>
        <v>0</v>
      </c>
      <c r="T162" s="54">
        <f t="shared" ref="T162" si="668">SUM(P162:P162)*M161</f>
        <v>1.6500000000000001E-2</v>
      </c>
      <c r="U162" s="54">
        <f t="shared" ref="U162" si="669">SUM(Q162:Q162)*M161</f>
        <v>0.26400000000000001</v>
      </c>
      <c r="V162" s="55">
        <f t="shared" ref="V162" si="670">SUM(R162:R162)*M161</f>
        <v>0.33</v>
      </c>
      <c r="W162" s="56">
        <f t="shared" si="562"/>
        <v>0.33</v>
      </c>
      <c r="X162" s="249"/>
      <c r="Y162" s="252"/>
      <c r="Z162" s="255"/>
      <c r="AA162" s="258"/>
      <c r="AB162" s="258"/>
      <c r="AC162" s="369"/>
      <c r="AD162" s="879"/>
      <c r="AE162" s="57"/>
      <c r="AF162" s="235"/>
      <c r="AG162" s="229"/>
      <c r="AH162" s="229"/>
      <c r="AI162" s="236"/>
      <c r="AJ162" s="881"/>
      <c r="AK162" s="69"/>
      <c r="AP162" s="71"/>
      <c r="AQ162" s="239"/>
    </row>
    <row r="163" spans="1:43" ht="30" customHeight="1" x14ac:dyDescent="0.3">
      <c r="A163" s="1000"/>
      <c r="B163" s="890"/>
      <c r="C163" s="842">
        <v>11</v>
      </c>
      <c r="D163" s="845" t="s">
        <v>234</v>
      </c>
      <c r="E163" s="819">
        <v>11</v>
      </c>
      <c r="F163" s="822" t="s">
        <v>235</v>
      </c>
      <c r="G163" s="848" t="s">
        <v>236</v>
      </c>
      <c r="H163" s="862">
        <v>21</v>
      </c>
      <c r="I163" s="805" t="s">
        <v>237</v>
      </c>
      <c r="J163" s="805" t="s">
        <v>238</v>
      </c>
      <c r="K163" s="808">
        <v>0.33429999999999999</v>
      </c>
      <c r="L163" s="898" t="s">
        <v>239</v>
      </c>
      <c r="M163" s="840">
        <v>0.2</v>
      </c>
      <c r="N163" s="39" t="s">
        <v>46</v>
      </c>
      <c r="O163" s="41">
        <v>1</v>
      </c>
      <c r="P163" s="41">
        <v>1</v>
      </c>
      <c r="Q163" s="41">
        <v>1</v>
      </c>
      <c r="R163" s="42">
        <v>1</v>
      </c>
      <c r="S163" s="43">
        <f t="shared" ref="S163" si="671">SUM(O163:O163)*M163</f>
        <v>0.2</v>
      </c>
      <c r="T163" s="44">
        <f t="shared" ref="T163" si="672">SUM(P163:P163)*M163</f>
        <v>0.2</v>
      </c>
      <c r="U163" s="44">
        <f t="shared" ref="U163" si="673">SUM(Q163:Q163)*M163</f>
        <v>0.2</v>
      </c>
      <c r="V163" s="45">
        <f t="shared" ref="V163" si="674">SUM(R163:R163)*M163</f>
        <v>0.2</v>
      </c>
      <c r="W163" s="46">
        <f t="shared" si="562"/>
        <v>0.2</v>
      </c>
      <c r="X163" s="247">
        <f>+S164+S166+S168+S170+S172</f>
        <v>0.2</v>
      </c>
      <c r="Y163" s="250">
        <f>+T164+T166+T168+T170+T172</f>
        <v>0.52500000000000002</v>
      </c>
      <c r="Z163" s="253">
        <f>+U164+U166+U168+U170+U172</f>
        <v>0.84250000000000003</v>
      </c>
      <c r="AA163" s="256">
        <f>+V164+V166+V168+V170+V172</f>
        <v>1</v>
      </c>
      <c r="AB163" s="256">
        <f>+W164+W166+W168+W170+W172</f>
        <v>1</v>
      </c>
      <c r="AC163" s="369"/>
      <c r="AD163" s="746" t="s">
        <v>240</v>
      </c>
      <c r="AE163" s="47"/>
      <c r="AF163" s="228" t="str">
        <f t="shared" si="465"/>
        <v>EQUILIBRADA</v>
      </c>
      <c r="AG163" s="228" t="str">
        <f>IF(COUNTIF(AF163:AF172,"PARA MEJORAR")&gt;=1,"PARA MEJORAR","BIEN")</f>
        <v>BIEN</v>
      </c>
      <c r="AH163" s="228" t="str">
        <f>IF(COUNTIF(AG163,"PARA MEJORAR")&gt;=1,"PARA MEJORAR","BIEN")</f>
        <v>BIEN</v>
      </c>
      <c r="AI163" s="236"/>
      <c r="AJ163" s="881"/>
      <c r="AK163" s="58"/>
      <c r="AL163" s="59"/>
      <c r="AM163" s="59"/>
      <c r="AN163" s="59"/>
      <c r="AO163" s="59"/>
      <c r="AP163" s="60"/>
      <c r="AQ163" s="237"/>
    </row>
    <row r="164" spans="1:43" ht="30" customHeight="1" thickBot="1" x14ac:dyDescent="0.35">
      <c r="A164" s="1000"/>
      <c r="B164" s="890"/>
      <c r="C164" s="843"/>
      <c r="D164" s="846"/>
      <c r="E164" s="820"/>
      <c r="F164" s="823"/>
      <c r="G164" s="849"/>
      <c r="H164" s="863"/>
      <c r="I164" s="806"/>
      <c r="J164" s="806"/>
      <c r="K164" s="809"/>
      <c r="L164" s="899"/>
      <c r="M164" s="841"/>
      <c r="N164" s="49" t="s">
        <v>52</v>
      </c>
      <c r="O164" s="51">
        <v>1</v>
      </c>
      <c r="P164" s="51">
        <v>1</v>
      </c>
      <c r="Q164" s="51">
        <v>1</v>
      </c>
      <c r="R164" s="52">
        <v>1</v>
      </c>
      <c r="S164" s="53">
        <f t="shared" ref="S164" si="675">SUM(O164:O164)*M163</f>
        <v>0.2</v>
      </c>
      <c r="T164" s="54">
        <f t="shared" ref="T164" si="676">SUM(P164:P164)*M163</f>
        <v>0.2</v>
      </c>
      <c r="U164" s="54">
        <f t="shared" ref="U164" si="677">SUM(Q164:Q164)*M163</f>
        <v>0.2</v>
      </c>
      <c r="V164" s="55">
        <f t="shared" ref="V164" si="678">SUM(R164:R164)*M163</f>
        <v>0.2</v>
      </c>
      <c r="W164" s="56">
        <f t="shared" si="562"/>
        <v>0.2</v>
      </c>
      <c r="X164" s="248"/>
      <c r="Y164" s="251"/>
      <c r="Z164" s="254"/>
      <c r="AA164" s="257"/>
      <c r="AB164" s="257"/>
      <c r="AC164" s="369"/>
      <c r="AD164" s="747"/>
      <c r="AE164" s="57"/>
      <c r="AF164" s="235"/>
      <c r="AG164" s="236"/>
      <c r="AH164" s="236"/>
      <c r="AI164" s="236"/>
      <c r="AJ164" s="881"/>
      <c r="AK164" s="865"/>
      <c r="AL164" s="866"/>
      <c r="AM164" s="866"/>
      <c r="AN164" s="866"/>
      <c r="AO164" s="866"/>
      <c r="AP164" s="867"/>
      <c r="AQ164" s="238"/>
    </row>
    <row r="165" spans="1:43" ht="30" customHeight="1" x14ac:dyDescent="0.3">
      <c r="A165" s="1000"/>
      <c r="B165" s="890"/>
      <c r="C165" s="843"/>
      <c r="D165" s="846"/>
      <c r="E165" s="820"/>
      <c r="F165" s="823"/>
      <c r="G165" s="849"/>
      <c r="H165" s="863"/>
      <c r="I165" s="806"/>
      <c r="J165" s="806"/>
      <c r="K165" s="809"/>
      <c r="L165" s="831" t="s">
        <v>241</v>
      </c>
      <c r="M165" s="833">
        <v>0.25</v>
      </c>
      <c r="N165" s="72" t="s">
        <v>46</v>
      </c>
      <c r="O165" s="90">
        <v>0</v>
      </c>
      <c r="P165" s="90">
        <v>1</v>
      </c>
      <c r="Q165" s="90">
        <v>1</v>
      </c>
      <c r="R165" s="89">
        <v>1</v>
      </c>
      <c r="S165" s="65">
        <f t="shared" ref="S165" si="679">SUM(O165:O165)*M165</f>
        <v>0</v>
      </c>
      <c r="T165" s="66">
        <f t="shared" ref="T165" si="680">SUM(P165:P165)*M165</f>
        <v>0.25</v>
      </c>
      <c r="U165" s="66">
        <f t="shared" ref="U165" si="681">SUM(Q165:Q165)*M165</f>
        <v>0.25</v>
      </c>
      <c r="V165" s="67">
        <f t="shared" ref="V165" si="682">SUM(R165:R165)*M165</f>
        <v>0.25</v>
      </c>
      <c r="W165" s="68">
        <f t="shared" si="562"/>
        <v>0.25</v>
      </c>
      <c r="X165" s="248"/>
      <c r="Y165" s="251"/>
      <c r="Z165" s="254"/>
      <c r="AA165" s="257"/>
      <c r="AB165" s="257"/>
      <c r="AC165" s="369"/>
      <c r="AD165" s="747"/>
      <c r="AE165" s="47"/>
      <c r="AF165" s="228" t="str">
        <f t="shared" si="465"/>
        <v>EQUILIBRADA</v>
      </c>
      <c r="AG165" s="236"/>
      <c r="AH165" s="236"/>
      <c r="AI165" s="236"/>
      <c r="AJ165" s="881"/>
      <c r="AK165" s="69"/>
      <c r="AP165" s="71"/>
      <c r="AQ165" s="238"/>
    </row>
    <row r="166" spans="1:43" ht="30" customHeight="1" thickBot="1" x14ac:dyDescent="0.35">
      <c r="A166" s="1000"/>
      <c r="B166" s="890"/>
      <c r="C166" s="843"/>
      <c r="D166" s="846"/>
      <c r="E166" s="820"/>
      <c r="F166" s="823"/>
      <c r="G166" s="849"/>
      <c r="H166" s="863"/>
      <c r="I166" s="806"/>
      <c r="J166" s="806"/>
      <c r="K166" s="809"/>
      <c r="L166" s="839"/>
      <c r="M166" s="841"/>
      <c r="N166" s="49" t="s">
        <v>52</v>
      </c>
      <c r="O166" s="51">
        <v>0</v>
      </c>
      <c r="P166" s="51">
        <v>0.8</v>
      </c>
      <c r="Q166" s="51">
        <v>0.8</v>
      </c>
      <c r="R166" s="52">
        <v>1</v>
      </c>
      <c r="S166" s="53">
        <f t="shared" ref="S166" si="683">SUM(O166:O166)*M165</f>
        <v>0</v>
      </c>
      <c r="T166" s="54">
        <f t="shared" ref="T166" si="684">SUM(P166:P166)*M165</f>
        <v>0.2</v>
      </c>
      <c r="U166" s="54">
        <f t="shared" ref="U166" si="685">SUM(Q166:Q166)*M165</f>
        <v>0.2</v>
      </c>
      <c r="V166" s="55">
        <f t="shared" ref="V166" si="686">SUM(R166:R166)*M165</f>
        <v>0.25</v>
      </c>
      <c r="W166" s="56">
        <f t="shared" si="562"/>
        <v>0.25</v>
      </c>
      <c r="X166" s="248"/>
      <c r="Y166" s="251"/>
      <c r="Z166" s="254"/>
      <c r="AA166" s="257"/>
      <c r="AB166" s="257"/>
      <c r="AC166" s="369"/>
      <c r="AD166" s="747"/>
      <c r="AE166" s="57"/>
      <c r="AF166" s="235"/>
      <c r="AG166" s="236"/>
      <c r="AH166" s="236"/>
      <c r="AI166" s="236"/>
      <c r="AJ166" s="881"/>
      <c r="AK166" s="69"/>
      <c r="AP166" s="71"/>
      <c r="AQ166" s="238"/>
    </row>
    <row r="167" spans="1:43" ht="30" customHeight="1" x14ac:dyDescent="0.3">
      <c r="A167" s="1000"/>
      <c r="B167" s="890"/>
      <c r="C167" s="843"/>
      <c r="D167" s="846"/>
      <c r="E167" s="820"/>
      <c r="F167" s="823"/>
      <c r="G167" s="849"/>
      <c r="H167" s="863"/>
      <c r="I167" s="806"/>
      <c r="J167" s="806"/>
      <c r="K167" s="809"/>
      <c r="L167" s="831" t="s">
        <v>242</v>
      </c>
      <c r="M167" s="833">
        <v>0.25</v>
      </c>
      <c r="N167" s="72" t="s">
        <v>46</v>
      </c>
      <c r="O167" s="90">
        <v>0</v>
      </c>
      <c r="P167" s="90">
        <v>0.5</v>
      </c>
      <c r="Q167" s="90">
        <v>1</v>
      </c>
      <c r="R167" s="89">
        <v>1</v>
      </c>
      <c r="S167" s="65">
        <f t="shared" ref="S167" si="687">SUM(O167:O167)*M167</f>
        <v>0</v>
      </c>
      <c r="T167" s="66">
        <f t="shared" ref="T167" si="688">SUM(P167:P167)*M167</f>
        <v>0.125</v>
      </c>
      <c r="U167" s="66">
        <f t="shared" ref="U167" si="689">SUM(Q167:Q167)*M167</f>
        <v>0.25</v>
      </c>
      <c r="V167" s="67">
        <f t="shared" ref="V167" si="690">SUM(R167:R167)*M167</f>
        <v>0.25</v>
      </c>
      <c r="W167" s="68">
        <f t="shared" si="562"/>
        <v>0.25</v>
      </c>
      <c r="X167" s="248"/>
      <c r="Y167" s="251"/>
      <c r="Z167" s="254"/>
      <c r="AA167" s="257"/>
      <c r="AB167" s="257"/>
      <c r="AC167" s="369"/>
      <c r="AD167" s="747"/>
      <c r="AE167" s="47"/>
      <c r="AF167" s="228" t="str">
        <f t="shared" si="465"/>
        <v>EQUILIBRADA</v>
      </c>
      <c r="AG167" s="236"/>
      <c r="AH167" s="236"/>
      <c r="AI167" s="236"/>
      <c r="AJ167" s="881"/>
      <c r="AK167" s="69"/>
      <c r="AP167" s="71"/>
      <c r="AQ167" s="238"/>
    </row>
    <row r="168" spans="1:43" ht="30" customHeight="1" thickBot="1" x14ac:dyDescent="0.35">
      <c r="A168" s="1000"/>
      <c r="B168" s="890"/>
      <c r="C168" s="843"/>
      <c r="D168" s="846"/>
      <c r="E168" s="820"/>
      <c r="F168" s="823"/>
      <c r="G168" s="849"/>
      <c r="H168" s="863"/>
      <c r="I168" s="806"/>
      <c r="J168" s="806"/>
      <c r="K168" s="809"/>
      <c r="L168" s="839"/>
      <c r="M168" s="841"/>
      <c r="N168" s="49" t="s">
        <v>52</v>
      </c>
      <c r="O168" s="51">
        <v>0</v>
      </c>
      <c r="P168" s="51">
        <v>0.5</v>
      </c>
      <c r="Q168" s="51">
        <v>1</v>
      </c>
      <c r="R168" s="52">
        <v>1</v>
      </c>
      <c r="S168" s="53">
        <f t="shared" ref="S168" si="691">SUM(O168:O168)*M167</f>
        <v>0</v>
      </c>
      <c r="T168" s="54">
        <f t="shared" ref="T168" si="692">SUM(P168:P168)*M167</f>
        <v>0.125</v>
      </c>
      <c r="U168" s="54">
        <f t="shared" ref="U168" si="693">SUM(Q168:Q168)*M167</f>
        <v>0.25</v>
      </c>
      <c r="V168" s="55">
        <f t="shared" ref="V168" si="694">SUM(R168:R168)*M167</f>
        <v>0.25</v>
      </c>
      <c r="W168" s="56">
        <f t="shared" si="562"/>
        <v>0.25</v>
      </c>
      <c r="X168" s="248"/>
      <c r="Y168" s="251"/>
      <c r="Z168" s="254"/>
      <c r="AA168" s="257"/>
      <c r="AB168" s="257"/>
      <c r="AC168" s="369"/>
      <c r="AD168" s="747"/>
      <c r="AE168" s="57"/>
      <c r="AF168" s="235"/>
      <c r="AG168" s="236"/>
      <c r="AH168" s="236"/>
      <c r="AI168" s="236"/>
      <c r="AJ168" s="881"/>
      <c r="AK168" s="69"/>
      <c r="AP168" s="71"/>
      <c r="AQ168" s="238"/>
    </row>
    <row r="169" spans="1:43" ht="30" customHeight="1" x14ac:dyDescent="0.3">
      <c r="A169" s="1000"/>
      <c r="B169" s="890"/>
      <c r="C169" s="843"/>
      <c r="D169" s="846"/>
      <c r="E169" s="820"/>
      <c r="F169" s="823"/>
      <c r="G169" s="849"/>
      <c r="H169" s="863"/>
      <c r="I169" s="806"/>
      <c r="J169" s="806"/>
      <c r="K169" s="809"/>
      <c r="L169" s="831" t="s">
        <v>243</v>
      </c>
      <c r="M169" s="833">
        <v>0.25</v>
      </c>
      <c r="N169" s="72" t="s">
        <v>46</v>
      </c>
      <c r="O169" s="90">
        <v>0</v>
      </c>
      <c r="P169" s="90">
        <v>0</v>
      </c>
      <c r="Q169" s="90">
        <v>0.75</v>
      </c>
      <c r="R169" s="89">
        <v>1</v>
      </c>
      <c r="S169" s="65">
        <f t="shared" ref="S169" si="695">SUM(O169:O169)*M169</f>
        <v>0</v>
      </c>
      <c r="T169" s="66">
        <f t="shared" ref="T169" si="696">SUM(P169:P169)*M169</f>
        <v>0</v>
      </c>
      <c r="U169" s="66">
        <f t="shared" ref="U169" si="697">SUM(Q169:Q169)*M169</f>
        <v>0.1875</v>
      </c>
      <c r="V169" s="67">
        <f t="shared" ref="V169" si="698">SUM(R169:R169)*M169</f>
        <v>0.25</v>
      </c>
      <c r="W169" s="68">
        <f t="shared" si="562"/>
        <v>0.25</v>
      </c>
      <c r="X169" s="248"/>
      <c r="Y169" s="251"/>
      <c r="Z169" s="254"/>
      <c r="AA169" s="257"/>
      <c r="AB169" s="257"/>
      <c r="AC169" s="369"/>
      <c r="AD169" s="747"/>
      <c r="AE169" s="47"/>
      <c r="AF169" s="228" t="str">
        <f t="shared" si="465"/>
        <v>EQUILIBRADA</v>
      </c>
      <c r="AG169" s="236"/>
      <c r="AH169" s="236"/>
      <c r="AI169" s="236"/>
      <c r="AJ169" s="881"/>
      <c r="AK169" s="69"/>
      <c r="AP169" s="71"/>
      <c r="AQ169" s="238"/>
    </row>
    <row r="170" spans="1:43" ht="30" customHeight="1" thickBot="1" x14ac:dyDescent="0.35">
      <c r="A170" s="1000"/>
      <c r="B170" s="890"/>
      <c r="C170" s="843"/>
      <c r="D170" s="846"/>
      <c r="E170" s="820"/>
      <c r="F170" s="823"/>
      <c r="G170" s="849"/>
      <c r="H170" s="863"/>
      <c r="I170" s="806"/>
      <c r="J170" s="806"/>
      <c r="K170" s="809"/>
      <c r="L170" s="839"/>
      <c r="M170" s="841"/>
      <c r="N170" s="49" t="s">
        <v>52</v>
      </c>
      <c r="O170" s="51">
        <v>0</v>
      </c>
      <c r="P170" s="51">
        <v>0</v>
      </c>
      <c r="Q170" s="51">
        <v>0.75</v>
      </c>
      <c r="R170" s="52">
        <v>1</v>
      </c>
      <c r="S170" s="53">
        <f t="shared" ref="S170" si="699">SUM(O170:O170)*M169</f>
        <v>0</v>
      </c>
      <c r="T170" s="54">
        <f t="shared" ref="T170" si="700">SUM(P170:P170)*M169</f>
        <v>0</v>
      </c>
      <c r="U170" s="54">
        <f t="shared" ref="U170" si="701">SUM(Q170:Q170)*M169</f>
        <v>0.1875</v>
      </c>
      <c r="V170" s="55">
        <f t="shared" ref="V170" si="702">SUM(R170:R170)*M169</f>
        <v>0.25</v>
      </c>
      <c r="W170" s="56">
        <f t="shared" si="562"/>
        <v>0.25</v>
      </c>
      <c r="X170" s="248"/>
      <c r="Y170" s="251"/>
      <c r="Z170" s="254"/>
      <c r="AA170" s="257"/>
      <c r="AB170" s="257"/>
      <c r="AC170" s="369"/>
      <c r="AD170" s="747"/>
      <c r="AE170" s="57"/>
      <c r="AF170" s="235"/>
      <c r="AG170" s="236"/>
      <c r="AH170" s="236"/>
      <c r="AI170" s="236"/>
      <c r="AJ170" s="881"/>
      <c r="AK170" s="69"/>
      <c r="AP170" s="71"/>
      <c r="AQ170" s="238"/>
    </row>
    <row r="171" spans="1:43" ht="30" customHeight="1" x14ac:dyDescent="0.3">
      <c r="A171" s="1000"/>
      <c r="B171" s="890"/>
      <c r="C171" s="843"/>
      <c r="D171" s="846"/>
      <c r="E171" s="820"/>
      <c r="F171" s="823"/>
      <c r="G171" s="849"/>
      <c r="H171" s="863"/>
      <c r="I171" s="806"/>
      <c r="J171" s="806"/>
      <c r="K171" s="809"/>
      <c r="L171" s="831" t="s">
        <v>244</v>
      </c>
      <c r="M171" s="833">
        <v>0.05</v>
      </c>
      <c r="N171" s="72" t="s">
        <v>46</v>
      </c>
      <c r="O171" s="90">
        <v>0</v>
      </c>
      <c r="P171" s="90">
        <v>0</v>
      </c>
      <c r="Q171" s="90">
        <v>0</v>
      </c>
      <c r="R171" s="89">
        <v>1</v>
      </c>
      <c r="S171" s="65">
        <f t="shared" ref="S171" si="703">SUM(O171:O171)*M171</f>
        <v>0</v>
      </c>
      <c r="T171" s="66">
        <f t="shared" ref="T171" si="704">SUM(P171:P171)*M171</f>
        <v>0</v>
      </c>
      <c r="U171" s="66">
        <f t="shared" ref="U171" si="705">SUM(Q171:Q171)*M171</f>
        <v>0</v>
      </c>
      <c r="V171" s="67">
        <f t="shared" ref="V171" si="706">SUM(R171:R171)*M171</f>
        <v>0.05</v>
      </c>
      <c r="W171" s="68">
        <f t="shared" si="562"/>
        <v>0.05</v>
      </c>
      <c r="X171" s="248"/>
      <c r="Y171" s="251"/>
      <c r="Z171" s="254"/>
      <c r="AA171" s="257"/>
      <c r="AB171" s="257"/>
      <c r="AC171" s="369"/>
      <c r="AD171" s="747"/>
      <c r="AE171" s="47"/>
      <c r="AF171" s="228" t="str">
        <f t="shared" si="465"/>
        <v>EQUILIBRADA</v>
      </c>
      <c r="AG171" s="236"/>
      <c r="AH171" s="236"/>
      <c r="AI171" s="236"/>
      <c r="AJ171" s="881"/>
      <c r="AK171" s="69"/>
      <c r="AP171" s="71"/>
      <c r="AQ171" s="238"/>
    </row>
    <row r="172" spans="1:43" ht="30" customHeight="1" thickBot="1" x14ac:dyDescent="0.35">
      <c r="A172" s="1000"/>
      <c r="B172" s="890"/>
      <c r="C172" s="844"/>
      <c r="D172" s="847"/>
      <c r="E172" s="821"/>
      <c r="F172" s="824"/>
      <c r="G172" s="850"/>
      <c r="H172" s="864"/>
      <c r="I172" s="807"/>
      <c r="J172" s="807"/>
      <c r="K172" s="810"/>
      <c r="L172" s="832"/>
      <c r="M172" s="834"/>
      <c r="N172" s="73" t="s">
        <v>52</v>
      </c>
      <c r="O172" s="75">
        <v>0</v>
      </c>
      <c r="P172" s="75">
        <v>0</v>
      </c>
      <c r="Q172" s="75">
        <v>0.1</v>
      </c>
      <c r="R172" s="76">
        <v>1</v>
      </c>
      <c r="S172" s="85">
        <f t="shared" ref="S172" si="707">SUM(O172:O172)*M171</f>
        <v>0</v>
      </c>
      <c r="T172" s="86">
        <f t="shared" ref="T172" si="708">SUM(P172:P172)*M171</f>
        <v>0</v>
      </c>
      <c r="U172" s="86">
        <f t="shared" ref="U172" si="709">SUM(Q172:Q172)*M171</f>
        <v>5.000000000000001E-3</v>
      </c>
      <c r="V172" s="87">
        <f t="shared" ref="V172" si="710">SUM(R172:R172)*M171</f>
        <v>0.05</v>
      </c>
      <c r="W172" s="88">
        <f t="shared" si="562"/>
        <v>0.05</v>
      </c>
      <c r="X172" s="249"/>
      <c r="Y172" s="252"/>
      <c r="Z172" s="255"/>
      <c r="AA172" s="258"/>
      <c r="AB172" s="258"/>
      <c r="AC172" s="369"/>
      <c r="AD172" s="754"/>
      <c r="AE172" s="57"/>
      <c r="AF172" s="235"/>
      <c r="AG172" s="229"/>
      <c r="AH172" s="229"/>
      <c r="AI172" s="236"/>
      <c r="AJ172" s="881"/>
      <c r="AK172" s="69"/>
      <c r="AP172" s="71"/>
      <c r="AQ172" s="239"/>
    </row>
    <row r="173" spans="1:43" ht="31.5" customHeight="1" x14ac:dyDescent="0.3">
      <c r="A173" s="1000"/>
      <c r="B173" s="890"/>
      <c r="C173" s="851">
        <v>12</v>
      </c>
      <c r="D173" s="854" t="s">
        <v>245</v>
      </c>
      <c r="E173" s="819">
        <v>12</v>
      </c>
      <c r="F173" s="822" t="s">
        <v>246</v>
      </c>
      <c r="G173" s="871" t="s">
        <v>247</v>
      </c>
      <c r="H173" s="862">
        <v>22</v>
      </c>
      <c r="I173" s="868" t="s">
        <v>248</v>
      </c>
      <c r="J173" s="868" t="s">
        <v>238</v>
      </c>
      <c r="K173" s="874">
        <v>0.1062</v>
      </c>
      <c r="L173" s="838" t="s">
        <v>249</v>
      </c>
      <c r="M173" s="840">
        <v>0.4</v>
      </c>
      <c r="N173" s="39" t="s">
        <v>46</v>
      </c>
      <c r="O173" s="41">
        <v>0.5</v>
      </c>
      <c r="P173" s="41">
        <v>1</v>
      </c>
      <c r="Q173" s="41">
        <v>1</v>
      </c>
      <c r="R173" s="42">
        <v>1</v>
      </c>
      <c r="S173" s="43">
        <f t="shared" ref="S173" si="711">SUM(O173:O173)*M173</f>
        <v>0.2</v>
      </c>
      <c r="T173" s="44">
        <f t="shared" ref="T173" si="712">SUM(P173:P173)*M173</f>
        <v>0.4</v>
      </c>
      <c r="U173" s="44">
        <f t="shared" ref="U173" si="713">SUM(Q173:Q173)*M173</f>
        <v>0.4</v>
      </c>
      <c r="V173" s="45">
        <f t="shared" ref="V173" si="714">SUM(R173:R173)*M173</f>
        <v>0.4</v>
      </c>
      <c r="W173" s="46">
        <f t="shared" si="562"/>
        <v>0.4</v>
      </c>
      <c r="X173" s="247">
        <f>+S174+S176+S178+S180+S182</f>
        <v>0</v>
      </c>
      <c r="Y173" s="250">
        <f>+T174+T176+T178+T180+T182</f>
        <v>0.42500000000000004</v>
      </c>
      <c r="Z173" s="253">
        <f>+U174+U176+U178+U180+U182</f>
        <v>0.42500000000000004</v>
      </c>
      <c r="AA173" s="256">
        <f>+V174+V176+V178+V180+V182</f>
        <v>0.42500000000000004</v>
      </c>
      <c r="AB173" s="256">
        <f>+W174+W176+W178+W180+W182</f>
        <v>0.42500000000000004</v>
      </c>
      <c r="AC173" s="369"/>
      <c r="AD173" s="746" t="s">
        <v>250</v>
      </c>
      <c r="AE173" s="47"/>
      <c r="AF173" s="228" t="str">
        <f t="shared" si="465"/>
        <v>EQUILIBRADA</v>
      </c>
      <c r="AG173" s="228" t="str">
        <f>IF(COUNTIF(AF173:AF182,"PARA MEJORAR")&gt;=1,"PARA MEJORAR","BIEN")</f>
        <v>PARA MEJORAR</v>
      </c>
      <c r="AH173" s="228" t="str">
        <f>IF(COUNTIF(AG173:AG182,"PARA MEJORAR")&gt;=1,"PARA MEJORAR","BIEN")</f>
        <v>PARA MEJORAR</v>
      </c>
      <c r="AI173" s="236"/>
      <c r="AJ173" s="881"/>
      <c r="AK173" s="865"/>
      <c r="AL173" s="866"/>
      <c r="AM173" s="866"/>
      <c r="AN173" s="866"/>
      <c r="AO173" s="866"/>
      <c r="AP173" s="867"/>
      <c r="AQ173" s="237"/>
    </row>
    <row r="174" spans="1:43" ht="30" customHeight="1" thickBot="1" x14ac:dyDescent="0.35">
      <c r="A174" s="1000"/>
      <c r="B174" s="890"/>
      <c r="C174" s="852"/>
      <c r="D174" s="855"/>
      <c r="E174" s="820"/>
      <c r="F174" s="823"/>
      <c r="G174" s="872"/>
      <c r="H174" s="863"/>
      <c r="I174" s="869"/>
      <c r="J174" s="869"/>
      <c r="K174" s="875"/>
      <c r="L174" s="839"/>
      <c r="M174" s="841"/>
      <c r="N174" s="49" t="s">
        <v>52</v>
      </c>
      <c r="O174" s="51">
        <v>0</v>
      </c>
      <c r="P174" s="51">
        <v>1</v>
      </c>
      <c r="Q174" s="51">
        <v>1</v>
      </c>
      <c r="R174" s="52">
        <v>1</v>
      </c>
      <c r="S174" s="53">
        <f t="shared" ref="S174" si="715">SUM(O174:O174)*M173</f>
        <v>0</v>
      </c>
      <c r="T174" s="54">
        <f t="shared" ref="T174" si="716">SUM(P174:P174)*M173</f>
        <v>0.4</v>
      </c>
      <c r="U174" s="54">
        <f t="shared" ref="U174" si="717">SUM(Q174:Q174)*M173</f>
        <v>0.4</v>
      </c>
      <c r="V174" s="55">
        <f t="shared" ref="V174" si="718">SUM(R174:R174)*M173</f>
        <v>0.4</v>
      </c>
      <c r="W174" s="56">
        <f t="shared" si="562"/>
        <v>0.4</v>
      </c>
      <c r="X174" s="248"/>
      <c r="Y174" s="251"/>
      <c r="Z174" s="254"/>
      <c r="AA174" s="257"/>
      <c r="AB174" s="257"/>
      <c r="AC174" s="369"/>
      <c r="AD174" s="747"/>
      <c r="AE174" s="57"/>
      <c r="AF174" s="235"/>
      <c r="AG174" s="236"/>
      <c r="AH174" s="236"/>
      <c r="AI174" s="236"/>
      <c r="AJ174" s="881"/>
      <c r="AK174" s="69"/>
      <c r="AP174" s="71"/>
      <c r="AQ174" s="238"/>
    </row>
    <row r="175" spans="1:43" ht="30" customHeight="1" x14ac:dyDescent="0.3">
      <c r="A175" s="1000"/>
      <c r="B175" s="890"/>
      <c r="C175" s="852"/>
      <c r="D175" s="855"/>
      <c r="E175" s="820"/>
      <c r="F175" s="823"/>
      <c r="G175" s="872"/>
      <c r="H175" s="863"/>
      <c r="I175" s="869"/>
      <c r="J175" s="869"/>
      <c r="K175" s="875"/>
      <c r="L175" s="857" t="s">
        <v>251</v>
      </c>
      <c r="M175" s="833">
        <v>0.05</v>
      </c>
      <c r="N175" s="72" t="s">
        <v>46</v>
      </c>
      <c r="O175" s="90">
        <v>0</v>
      </c>
      <c r="P175" s="90">
        <v>1</v>
      </c>
      <c r="Q175" s="90">
        <v>1</v>
      </c>
      <c r="R175" s="89">
        <v>1</v>
      </c>
      <c r="S175" s="65">
        <f t="shared" ref="S175" si="719">SUM(O175:O175)*M175</f>
        <v>0</v>
      </c>
      <c r="T175" s="66">
        <f t="shared" ref="T175" si="720">SUM(P175:P175)*M175</f>
        <v>0.05</v>
      </c>
      <c r="U175" s="66">
        <f t="shared" ref="U175" si="721">SUM(Q175:Q175)*M175</f>
        <v>0.05</v>
      </c>
      <c r="V175" s="67">
        <f t="shared" ref="V175" si="722">SUM(R175:R175)*M175</f>
        <v>0.05</v>
      </c>
      <c r="W175" s="68">
        <f t="shared" si="562"/>
        <v>0.05</v>
      </c>
      <c r="X175" s="248"/>
      <c r="Y175" s="251"/>
      <c r="Z175" s="254"/>
      <c r="AA175" s="257"/>
      <c r="AB175" s="257"/>
      <c r="AC175" s="369"/>
      <c r="AD175" s="747"/>
      <c r="AE175" s="47"/>
      <c r="AF175" s="228" t="str">
        <f t="shared" ref="AF175:AF217" si="723">+IF(R176&gt;R175,"SUPERADA",IF(V176=V175,"EQUILIBRADA",IF(V176&lt;V175,"PARA MEJORAR")))</f>
        <v>PARA MEJORAR</v>
      </c>
      <c r="AG175" s="236"/>
      <c r="AH175" s="236"/>
      <c r="AI175" s="236"/>
      <c r="AJ175" s="881"/>
      <c r="AK175" s="69"/>
      <c r="AP175" s="71"/>
      <c r="AQ175" s="238"/>
    </row>
    <row r="176" spans="1:43" ht="30" customHeight="1" thickBot="1" x14ac:dyDescent="0.35">
      <c r="A176" s="1000"/>
      <c r="B176" s="890"/>
      <c r="C176" s="852"/>
      <c r="D176" s="855"/>
      <c r="E176" s="820"/>
      <c r="F176" s="823"/>
      <c r="G176" s="872"/>
      <c r="H176" s="863"/>
      <c r="I176" s="869"/>
      <c r="J176" s="869"/>
      <c r="K176" s="875"/>
      <c r="L176" s="858"/>
      <c r="M176" s="841"/>
      <c r="N176" s="49" t="s">
        <v>52</v>
      </c>
      <c r="O176" s="51">
        <v>0</v>
      </c>
      <c r="P176" s="51">
        <v>0</v>
      </c>
      <c r="Q176" s="51">
        <v>0</v>
      </c>
      <c r="R176" s="52">
        <v>0</v>
      </c>
      <c r="S176" s="53">
        <f t="shared" ref="S176" si="724">SUM(O176:O176)*M175</f>
        <v>0</v>
      </c>
      <c r="T176" s="54">
        <f t="shared" ref="T176" si="725">SUM(P176:P176)*M175</f>
        <v>0</v>
      </c>
      <c r="U176" s="54">
        <f t="shared" ref="U176" si="726">SUM(Q176:Q176)*M175</f>
        <v>0</v>
      </c>
      <c r="V176" s="55">
        <f t="shared" ref="V176" si="727">SUM(R176:R176)*M175</f>
        <v>0</v>
      </c>
      <c r="W176" s="56">
        <f t="shared" si="562"/>
        <v>0</v>
      </c>
      <c r="X176" s="248"/>
      <c r="Y176" s="251"/>
      <c r="Z176" s="254"/>
      <c r="AA176" s="257"/>
      <c r="AB176" s="257"/>
      <c r="AC176" s="369"/>
      <c r="AD176" s="747"/>
      <c r="AE176" s="57"/>
      <c r="AF176" s="235"/>
      <c r="AG176" s="236"/>
      <c r="AH176" s="236"/>
      <c r="AI176" s="236"/>
      <c r="AJ176" s="881"/>
      <c r="AK176" s="69"/>
      <c r="AP176" s="71"/>
      <c r="AQ176" s="238"/>
    </row>
    <row r="177" spans="1:43" ht="30" customHeight="1" x14ac:dyDescent="0.3">
      <c r="A177" s="1000"/>
      <c r="B177" s="890"/>
      <c r="C177" s="852"/>
      <c r="D177" s="855"/>
      <c r="E177" s="820"/>
      <c r="F177" s="823"/>
      <c r="G177" s="872"/>
      <c r="H177" s="863"/>
      <c r="I177" s="869"/>
      <c r="J177" s="869"/>
      <c r="K177" s="875"/>
      <c r="L177" s="831" t="s">
        <v>252</v>
      </c>
      <c r="M177" s="833">
        <v>0.25</v>
      </c>
      <c r="N177" s="72" t="s">
        <v>46</v>
      </c>
      <c r="O177" s="90">
        <v>0</v>
      </c>
      <c r="P177" s="90">
        <v>0</v>
      </c>
      <c r="Q177" s="90">
        <v>1</v>
      </c>
      <c r="R177" s="89">
        <v>1</v>
      </c>
      <c r="S177" s="65">
        <f t="shared" ref="S177" si="728">SUM(O177:O177)*M177</f>
        <v>0</v>
      </c>
      <c r="T177" s="66">
        <f t="shared" ref="T177" si="729">SUM(P177:P177)*M177</f>
        <v>0</v>
      </c>
      <c r="U177" s="66">
        <f t="shared" ref="U177" si="730">SUM(Q177:Q177)*M177</f>
        <v>0.25</v>
      </c>
      <c r="V177" s="67">
        <f t="shared" ref="V177" si="731">SUM(R177:R177)*M177</f>
        <v>0.25</v>
      </c>
      <c r="W177" s="68">
        <f t="shared" si="562"/>
        <v>0.25</v>
      </c>
      <c r="X177" s="248"/>
      <c r="Y177" s="251"/>
      <c r="Z177" s="254"/>
      <c r="AA177" s="257"/>
      <c r="AB177" s="257"/>
      <c r="AC177" s="369"/>
      <c r="AD177" s="747"/>
      <c r="AE177" s="47"/>
      <c r="AF177" s="228" t="str">
        <f t="shared" si="723"/>
        <v>PARA MEJORAR</v>
      </c>
      <c r="AG177" s="236"/>
      <c r="AH177" s="236"/>
      <c r="AI177" s="236"/>
      <c r="AJ177" s="881"/>
      <c r="AK177" s="69"/>
      <c r="AP177" s="71"/>
      <c r="AQ177" s="238"/>
    </row>
    <row r="178" spans="1:43" ht="30" customHeight="1" thickBot="1" x14ac:dyDescent="0.35">
      <c r="A178" s="1000"/>
      <c r="B178" s="890"/>
      <c r="C178" s="852"/>
      <c r="D178" s="855"/>
      <c r="E178" s="820"/>
      <c r="F178" s="823"/>
      <c r="G178" s="872"/>
      <c r="H178" s="863"/>
      <c r="I178" s="869"/>
      <c r="J178" s="869"/>
      <c r="K178" s="875"/>
      <c r="L178" s="839"/>
      <c r="M178" s="841"/>
      <c r="N178" s="49" t="s">
        <v>52</v>
      </c>
      <c r="O178" s="51">
        <v>0</v>
      </c>
      <c r="P178" s="51">
        <v>0.1</v>
      </c>
      <c r="Q178" s="51">
        <v>0.1</v>
      </c>
      <c r="R178" s="52">
        <v>0.1</v>
      </c>
      <c r="S178" s="53">
        <f t="shared" ref="S178" si="732">SUM(O178:O178)*M177</f>
        <v>0</v>
      </c>
      <c r="T178" s="54">
        <f t="shared" ref="T178" si="733">SUM(P178:P178)*M177</f>
        <v>2.5000000000000001E-2</v>
      </c>
      <c r="U178" s="54">
        <f t="shared" ref="U178" si="734">SUM(Q178:Q178)*M177</f>
        <v>2.5000000000000001E-2</v>
      </c>
      <c r="V178" s="55">
        <f t="shared" ref="V178" si="735">SUM(R178:R178)*M177</f>
        <v>2.5000000000000001E-2</v>
      </c>
      <c r="W178" s="56">
        <f t="shared" si="562"/>
        <v>2.5000000000000001E-2</v>
      </c>
      <c r="X178" s="248"/>
      <c r="Y178" s="251"/>
      <c r="Z178" s="254"/>
      <c r="AA178" s="257"/>
      <c r="AB178" s="257"/>
      <c r="AC178" s="369"/>
      <c r="AD178" s="747"/>
      <c r="AE178" s="57"/>
      <c r="AF178" s="235"/>
      <c r="AG178" s="236"/>
      <c r="AH178" s="236"/>
      <c r="AI178" s="236"/>
      <c r="AJ178" s="881"/>
      <c r="AK178" s="69"/>
      <c r="AP178" s="71"/>
      <c r="AQ178" s="238"/>
    </row>
    <row r="179" spans="1:43" ht="30" customHeight="1" x14ac:dyDescent="0.3">
      <c r="A179" s="1000"/>
      <c r="B179" s="890"/>
      <c r="C179" s="852"/>
      <c r="D179" s="855"/>
      <c r="E179" s="820"/>
      <c r="F179" s="823"/>
      <c r="G179" s="872"/>
      <c r="H179" s="863"/>
      <c r="I179" s="869"/>
      <c r="J179" s="869"/>
      <c r="K179" s="875"/>
      <c r="L179" s="831" t="s">
        <v>253</v>
      </c>
      <c r="M179" s="833">
        <v>0.2</v>
      </c>
      <c r="N179" s="72" t="s">
        <v>46</v>
      </c>
      <c r="O179" s="90">
        <v>0</v>
      </c>
      <c r="P179" s="90">
        <v>0</v>
      </c>
      <c r="Q179" s="90">
        <v>1</v>
      </c>
      <c r="R179" s="89">
        <v>1</v>
      </c>
      <c r="S179" s="65">
        <f t="shared" ref="S179" si="736">SUM(O179:O179)*M179</f>
        <v>0</v>
      </c>
      <c r="T179" s="66">
        <f t="shared" ref="T179" si="737">SUM(P179:P179)*M179</f>
        <v>0</v>
      </c>
      <c r="U179" s="66">
        <f t="shared" ref="U179" si="738">SUM(Q179:Q179)*M179</f>
        <v>0.2</v>
      </c>
      <c r="V179" s="67">
        <f t="shared" ref="V179" si="739">SUM(R179:R179)*M179</f>
        <v>0.2</v>
      </c>
      <c r="W179" s="68">
        <f t="shared" si="562"/>
        <v>0.2</v>
      </c>
      <c r="X179" s="248"/>
      <c r="Y179" s="251"/>
      <c r="Z179" s="254"/>
      <c r="AA179" s="257"/>
      <c r="AB179" s="257"/>
      <c r="AC179" s="369"/>
      <c r="AD179" s="747"/>
      <c r="AE179" s="47"/>
      <c r="AF179" s="228" t="str">
        <f t="shared" si="723"/>
        <v>PARA MEJORAR</v>
      </c>
      <c r="AG179" s="236"/>
      <c r="AH179" s="236"/>
      <c r="AI179" s="236"/>
      <c r="AJ179" s="881"/>
      <c r="AK179" s="69"/>
      <c r="AP179" s="71"/>
      <c r="AQ179" s="238"/>
    </row>
    <row r="180" spans="1:43" ht="30" customHeight="1" thickBot="1" x14ac:dyDescent="0.35">
      <c r="A180" s="1000"/>
      <c r="B180" s="890"/>
      <c r="C180" s="852"/>
      <c r="D180" s="855"/>
      <c r="E180" s="820"/>
      <c r="F180" s="823"/>
      <c r="G180" s="872"/>
      <c r="H180" s="863"/>
      <c r="I180" s="869"/>
      <c r="J180" s="869"/>
      <c r="K180" s="875"/>
      <c r="L180" s="839"/>
      <c r="M180" s="841"/>
      <c r="N180" s="49" t="s">
        <v>52</v>
      </c>
      <c r="O180" s="51">
        <v>0</v>
      </c>
      <c r="P180" s="51">
        <v>0</v>
      </c>
      <c r="Q180" s="51">
        <v>0</v>
      </c>
      <c r="R180" s="52">
        <v>0</v>
      </c>
      <c r="S180" s="53">
        <f t="shared" ref="S180" si="740">SUM(O180:O180)*M179</f>
        <v>0</v>
      </c>
      <c r="T180" s="54">
        <f t="shared" ref="T180" si="741">SUM(P180:P180)*M179</f>
        <v>0</v>
      </c>
      <c r="U180" s="54">
        <f t="shared" ref="U180" si="742">SUM(Q180:Q180)*M179</f>
        <v>0</v>
      </c>
      <c r="V180" s="55">
        <f t="shared" ref="V180" si="743">SUM(R180:R180)*M179</f>
        <v>0</v>
      </c>
      <c r="W180" s="56">
        <f t="shared" si="562"/>
        <v>0</v>
      </c>
      <c r="X180" s="248"/>
      <c r="Y180" s="251"/>
      <c r="Z180" s="254"/>
      <c r="AA180" s="257"/>
      <c r="AB180" s="257"/>
      <c r="AC180" s="369"/>
      <c r="AD180" s="747"/>
      <c r="AE180" s="57"/>
      <c r="AF180" s="235"/>
      <c r="AG180" s="236"/>
      <c r="AH180" s="236"/>
      <c r="AI180" s="236"/>
      <c r="AJ180" s="881"/>
      <c r="AK180" s="69"/>
      <c r="AP180" s="71"/>
      <c r="AQ180" s="238"/>
    </row>
    <row r="181" spans="1:43" ht="30" customHeight="1" x14ac:dyDescent="0.3">
      <c r="A181" s="1000"/>
      <c r="B181" s="890"/>
      <c r="C181" s="852"/>
      <c r="D181" s="855"/>
      <c r="E181" s="820"/>
      <c r="F181" s="823"/>
      <c r="G181" s="872"/>
      <c r="H181" s="863"/>
      <c r="I181" s="869"/>
      <c r="J181" s="869"/>
      <c r="K181" s="875"/>
      <c r="L181" s="831" t="s">
        <v>254</v>
      </c>
      <c r="M181" s="833">
        <v>0.1</v>
      </c>
      <c r="N181" s="72" t="s">
        <v>46</v>
      </c>
      <c r="O181" s="90">
        <v>0</v>
      </c>
      <c r="P181" s="90">
        <v>0</v>
      </c>
      <c r="Q181" s="90">
        <v>0</v>
      </c>
      <c r="R181" s="89">
        <v>1</v>
      </c>
      <c r="S181" s="65">
        <f t="shared" ref="S181" si="744">SUM(O181:O181)*M181</f>
        <v>0</v>
      </c>
      <c r="T181" s="66">
        <f t="shared" ref="T181" si="745">SUM(P181:P181)*M181</f>
        <v>0</v>
      </c>
      <c r="U181" s="66">
        <f t="shared" ref="U181" si="746">SUM(Q181:Q181)*M181</f>
        <v>0</v>
      </c>
      <c r="V181" s="67">
        <f t="shared" ref="V181" si="747">SUM(R181:R181)*M181</f>
        <v>0.1</v>
      </c>
      <c r="W181" s="68">
        <f t="shared" si="562"/>
        <v>0.1</v>
      </c>
      <c r="X181" s="248"/>
      <c r="Y181" s="251"/>
      <c r="Z181" s="254"/>
      <c r="AA181" s="257"/>
      <c r="AB181" s="257"/>
      <c r="AC181" s="369"/>
      <c r="AD181" s="747"/>
      <c r="AE181" s="47"/>
      <c r="AF181" s="228" t="str">
        <f t="shared" si="723"/>
        <v>PARA MEJORAR</v>
      </c>
      <c r="AG181" s="236"/>
      <c r="AH181" s="236"/>
      <c r="AI181" s="236"/>
      <c r="AJ181" s="881"/>
      <c r="AK181" s="69"/>
      <c r="AP181" s="71"/>
      <c r="AQ181" s="238"/>
    </row>
    <row r="182" spans="1:43" ht="30" customHeight="1" thickBot="1" x14ac:dyDescent="0.35">
      <c r="A182" s="1000"/>
      <c r="B182" s="890"/>
      <c r="C182" s="853"/>
      <c r="D182" s="856"/>
      <c r="E182" s="821"/>
      <c r="F182" s="824"/>
      <c r="G182" s="872"/>
      <c r="H182" s="864"/>
      <c r="I182" s="870"/>
      <c r="J182" s="870"/>
      <c r="K182" s="876"/>
      <c r="L182" s="832"/>
      <c r="M182" s="834"/>
      <c r="N182" s="73" t="s">
        <v>52</v>
      </c>
      <c r="O182" s="75">
        <v>0</v>
      </c>
      <c r="P182" s="75">
        <v>0</v>
      </c>
      <c r="Q182" s="75">
        <v>0</v>
      </c>
      <c r="R182" s="76">
        <v>0</v>
      </c>
      <c r="S182" s="85">
        <f t="shared" ref="S182" si="748">SUM(O182:O182)*M181</f>
        <v>0</v>
      </c>
      <c r="T182" s="86">
        <f t="shared" ref="T182" si="749">SUM(P182:P182)*M181</f>
        <v>0</v>
      </c>
      <c r="U182" s="86">
        <f t="shared" ref="U182" si="750">SUM(Q182:Q182)*M181</f>
        <v>0</v>
      </c>
      <c r="V182" s="87">
        <f t="shared" ref="V182" si="751">SUM(R182:R182)*M181</f>
        <v>0</v>
      </c>
      <c r="W182" s="88">
        <f t="shared" si="562"/>
        <v>0</v>
      </c>
      <c r="X182" s="249"/>
      <c r="Y182" s="252"/>
      <c r="Z182" s="255"/>
      <c r="AA182" s="258"/>
      <c r="AB182" s="258"/>
      <c r="AC182" s="369"/>
      <c r="AD182" s="754"/>
      <c r="AE182" s="57"/>
      <c r="AF182" s="235"/>
      <c r="AG182" s="229"/>
      <c r="AH182" s="229"/>
      <c r="AI182" s="236"/>
      <c r="AJ182" s="881"/>
      <c r="AK182" s="69"/>
      <c r="AP182" s="71"/>
      <c r="AQ182" s="239"/>
    </row>
    <row r="183" spans="1:43" ht="31.5" customHeight="1" x14ac:dyDescent="0.3">
      <c r="A183" s="1000"/>
      <c r="B183" s="890"/>
      <c r="C183" s="851">
        <v>13</v>
      </c>
      <c r="D183" s="854" t="s">
        <v>255</v>
      </c>
      <c r="E183" s="819">
        <v>13</v>
      </c>
      <c r="F183" s="822" t="s">
        <v>256</v>
      </c>
      <c r="G183" s="872"/>
      <c r="H183" s="862">
        <v>23</v>
      </c>
      <c r="I183" s="868" t="s">
        <v>248</v>
      </c>
      <c r="J183" s="868" t="s">
        <v>238</v>
      </c>
      <c r="K183" s="874">
        <v>0.1062</v>
      </c>
      <c r="L183" s="838" t="s">
        <v>249</v>
      </c>
      <c r="M183" s="840">
        <v>0.4</v>
      </c>
      <c r="N183" s="39" t="s">
        <v>46</v>
      </c>
      <c r="O183" s="41">
        <v>0.5</v>
      </c>
      <c r="P183" s="41">
        <v>1</v>
      </c>
      <c r="Q183" s="41">
        <v>1</v>
      </c>
      <c r="R183" s="42">
        <v>1</v>
      </c>
      <c r="S183" s="43">
        <f t="shared" ref="S183" si="752">SUM(O183:O183)*M183</f>
        <v>0.2</v>
      </c>
      <c r="T183" s="44">
        <f t="shared" ref="T183" si="753">SUM(P183:P183)*M183</f>
        <v>0.4</v>
      </c>
      <c r="U183" s="44">
        <f t="shared" ref="U183" si="754">SUM(Q183:Q183)*M183</f>
        <v>0.4</v>
      </c>
      <c r="V183" s="45">
        <f t="shared" ref="V183" si="755">SUM(R183:R183)*M183</f>
        <v>0.4</v>
      </c>
      <c r="W183" s="46">
        <f t="shared" si="562"/>
        <v>0.4</v>
      </c>
      <c r="X183" s="247">
        <f>+S184+S186+S188+S190+S192</f>
        <v>0.1</v>
      </c>
      <c r="Y183" s="250">
        <f>+T184+T186+T188+T190+T192</f>
        <v>0.42500000000000004</v>
      </c>
      <c r="Z183" s="253">
        <f>+U184+U186+U188+U190+U192</f>
        <v>0.42500000000000004</v>
      </c>
      <c r="AA183" s="256">
        <f>+V184+V186+V188+V190+V192</f>
        <v>0.42500000000000004</v>
      </c>
      <c r="AB183" s="256">
        <f>+W184+W186+W188+W190+W192</f>
        <v>0.42500000000000004</v>
      </c>
      <c r="AC183" s="369"/>
      <c r="AD183" s="746" t="s">
        <v>257</v>
      </c>
      <c r="AE183" s="47"/>
      <c r="AF183" s="228" t="str">
        <f t="shared" si="723"/>
        <v>EQUILIBRADA</v>
      </c>
      <c r="AG183" s="228" t="str">
        <f>IF(COUNTIF(AF183:AF192,"PARA MEJORAR")&gt;=1,"PARA MEJORAR","BIEN")</f>
        <v>PARA MEJORAR</v>
      </c>
      <c r="AH183" s="228" t="str">
        <f>IF(COUNTIF(AG183:AG192,"PARA MEJORAR")&gt;=1,"PARA MEJORAR","BIEN")</f>
        <v>PARA MEJORAR</v>
      </c>
      <c r="AI183" s="236"/>
      <c r="AJ183" s="881"/>
      <c r="AK183" s="58"/>
      <c r="AL183" s="59"/>
      <c r="AM183" s="59"/>
      <c r="AN183" s="59"/>
      <c r="AO183" s="59"/>
      <c r="AP183" s="60"/>
      <c r="AQ183" s="237"/>
    </row>
    <row r="184" spans="1:43" ht="30" customHeight="1" thickBot="1" x14ac:dyDescent="0.35">
      <c r="A184" s="1000"/>
      <c r="B184" s="890"/>
      <c r="C184" s="852"/>
      <c r="D184" s="855"/>
      <c r="E184" s="820"/>
      <c r="F184" s="823"/>
      <c r="G184" s="872"/>
      <c r="H184" s="863"/>
      <c r="I184" s="869"/>
      <c r="J184" s="869"/>
      <c r="K184" s="875"/>
      <c r="L184" s="839"/>
      <c r="M184" s="841"/>
      <c r="N184" s="49" t="s">
        <v>52</v>
      </c>
      <c r="O184" s="51">
        <v>0.25</v>
      </c>
      <c r="P184" s="51">
        <v>1</v>
      </c>
      <c r="Q184" s="51">
        <v>1</v>
      </c>
      <c r="R184" s="52">
        <v>1</v>
      </c>
      <c r="S184" s="53">
        <f t="shared" ref="S184" si="756">SUM(O184:O184)*M183</f>
        <v>0.1</v>
      </c>
      <c r="T184" s="54">
        <f t="shared" ref="T184" si="757">SUM(P184:P184)*M183</f>
        <v>0.4</v>
      </c>
      <c r="U184" s="54">
        <f t="shared" ref="U184" si="758">SUM(Q184:Q184)*M183</f>
        <v>0.4</v>
      </c>
      <c r="V184" s="55">
        <f t="shared" ref="V184" si="759">SUM(R184:R184)*M183</f>
        <v>0.4</v>
      </c>
      <c r="W184" s="56">
        <f t="shared" si="562"/>
        <v>0.4</v>
      </c>
      <c r="X184" s="248"/>
      <c r="Y184" s="251"/>
      <c r="Z184" s="254"/>
      <c r="AA184" s="257"/>
      <c r="AB184" s="257"/>
      <c r="AC184" s="369"/>
      <c r="AD184" s="747"/>
      <c r="AE184" s="57"/>
      <c r="AF184" s="235"/>
      <c r="AG184" s="236"/>
      <c r="AH184" s="236"/>
      <c r="AI184" s="236"/>
      <c r="AJ184" s="881"/>
      <c r="AK184" s="69"/>
      <c r="AP184" s="71"/>
      <c r="AQ184" s="238"/>
    </row>
    <row r="185" spans="1:43" ht="30" customHeight="1" x14ac:dyDescent="0.3">
      <c r="A185" s="1000"/>
      <c r="B185" s="890"/>
      <c r="C185" s="852"/>
      <c r="D185" s="855"/>
      <c r="E185" s="820"/>
      <c r="F185" s="823"/>
      <c r="G185" s="872"/>
      <c r="H185" s="863"/>
      <c r="I185" s="869"/>
      <c r="J185" s="869"/>
      <c r="K185" s="875"/>
      <c r="L185" s="857" t="s">
        <v>251</v>
      </c>
      <c r="M185" s="833">
        <v>0.05</v>
      </c>
      <c r="N185" s="72" t="s">
        <v>46</v>
      </c>
      <c r="O185" s="90">
        <v>0</v>
      </c>
      <c r="P185" s="90">
        <v>1</v>
      </c>
      <c r="Q185" s="90">
        <v>1</v>
      </c>
      <c r="R185" s="89">
        <v>1</v>
      </c>
      <c r="S185" s="65">
        <f t="shared" ref="S185" si="760">SUM(O185:O185)*M185</f>
        <v>0</v>
      </c>
      <c r="T185" s="66">
        <f t="shared" ref="T185" si="761">SUM(P185:P185)*M185</f>
        <v>0.05</v>
      </c>
      <c r="U185" s="66">
        <f t="shared" ref="U185" si="762">SUM(Q185:Q185)*M185</f>
        <v>0.05</v>
      </c>
      <c r="V185" s="67">
        <f t="shared" ref="V185" si="763">SUM(R185:R185)*M185</f>
        <v>0.05</v>
      </c>
      <c r="W185" s="68">
        <f t="shared" si="562"/>
        <v>0.05</v>
      </c>
      <c r="X185" s="248"/>
      <c r="Y185" s="251"/>
      <c r="Z185" s="254"/>
      <c r="AA185" s="257"/>
      <c r="AB185" s="257"/>
      <c r="AC185" s="369"/>
      <c r="AD185" s="747"/>
      <c r="AE185" s="47"/>
      <c r="AF185" s="228" t="str">
        <f t="shared" si="723"/>
        <v>PARA MEJORAR</v>
      </c>
      <c r="AG185" s="236"/>
      <c r="AH185" s="236"/>
      <c r="AI185" s="236"/>
      <c r="AJ185" s="881"/>
      <c r="AK185" s="69"/>
      <c r="AP185" s="71"/>
      <c r="AQ185" s="238"/>
    </row>
    <row r="186" spans="1:43" ht="30" customHeight="1" thickBot="1" x14ac:dyDescent="0.35">
      <c r="A186" s="1000"/>
      <c r="B186" s="890"/>
      <c r="C186" s="852"/>
      <c r="D186" s="855"/>
      <c r="E186" s="820"/>
      <c r="F186" s="823"/>
      <c r="G186" s="872"/>
      <c r="H186" s="863"/>
      <c r="I186" s="869"/>
      <c r="J186" s="869"/>
      <c r="K186" s="875"/>
      <c r="L186" s="858"/>
      <c r="M186" s="841"/>
      <c r="N186" s="49" t="s">
        <v>52</v>
      </c>
      <c r="O186" s="51">
        <v>0</v>
      </c>
      <c r="P186" s="51">
        <v>0</v>
      </c>
      <c r="Q186" s="51">
        <v>0</v>
      </c>
      <c r="R186" s="52">
        <v>0</v>
      </c>
      <c r="S186" s="53">
        <f t="shared" ref="S186" si="764">SUM(O186:O186)*M185</f>
        <v>0</v>
      </c>
      <c r="T186" s="54">
        <f t="shared" ref="T186" si="765">SUM(P186:P186)*M185</f>
        <v>0</v>
      </c>
      <c r="U186" s="54">
        <f t="shared" ref="U186" si="766">SUM(Q186:Q186)*M185</f>
        <v>0</v>
      </c>
      <c r="V186" s="55">
        <f t="shared" ref="V186" si="767">SUM(R186:R186)*M185</f>
        <v>0</v>
      </c>
      <c r="W186" s="56">
        <f t="shared" si="562"/>
        <v>0</v>
      </c>
      <c r="X186" s="248"/>
      <c r="Y186" s="251"/>
      <c r="Z186" s="254"/>
      <c r="AA186" s="257"/>
      <c r="AB186" s="257"/>
      <c r="AC186" s="369"/>
      <c r="AD186" s="747"/>
      <c r="AE186" s="57"/>
      <c r="AF186" s="235"/>
      <c r="AG186" s="236"/>
      <c r="AH186" s="236"/>
      <c r="AI186" s="236"/>
      <c r="AJ186" s="881"/>
      <c r="AK186" s="69"/>
      <c r="AP186" s="71"/>
      <c r="AQ186" s="238"/>
    </row>
    <row r="187" spans="1:43" ht="30" customHeight="1" x14ac:dyDescent="0.3">
      <c r="A187" s="1000"/>
      <c r="B187" s="890"/>
      <c r="C187" s="852"/>
      <c r="D187" s="855"/>
      <c r="E187" s="820"/>
      <c r="F187" s="823"/>
      <c r="G187" s="872"/>
      <c r="H187" s="863"/>
      <c r="I187" s="869"/>
      <c r="J187" s="869"/>
      <c r="K187" s="875"/>
      <c r="L187" s="831" t="s">
        <v>252</v>
      </c>
      <c r="M187" s="833">
        <v>0.25</v>
      </c>
      <c r="N187" s="72" t="s">
        <v>46</v>
      </c>
      <c r="O187" s="90">
        <v>0</v>
      </c>
      <c r="P187" s="90">
        <v>0</v>
      </c>
      <c r="Q187" s="90">
        <v>1</v>
      </c>
      <c r="R187" s="89">
        <v>1</v>
      </c>
      <c r="S187" s="65">
        <f t="shared" ref="S187" si="768">SUM(O187:O187)*M187</f>
        <v>0</v>
      </c>
      <c r="T187" s="66">
        <f t="shared" ref="T187" si="769">SUM(P187:P187)*M187</f>
        <v>0</v>
      </c>
      <c r="U187" s="66">
        <f t="shared" ref="U187" si="770">SUM(Q187:Q187)*M187</f>
        <v>0.25</v>
      </c>
      <c r="V187" s="67">
        <f t="shared" ref="V187" si="771">SUM(R187:R187)*M187</f>
        <v>0.25</v>
      </c>
      <c r="W187" s="68">
        <f t="shared" si="562"/>
        <v>0.25</v>
      </c>
      <c r="X187" s="248"/>
      <c r="Y187" s="251"/>
      <c r="Z187" s="254"/>
      <c r="AA187" s="257"/>
      <c r="AB187" s="257"/>
      <c r="AC187" s="369"/>
      <c r="AD187" s="747"/>
      <c r="AE187" s="47"/>
      <c r="AF187" s="228" t="str">
        <f t="shared" si="723"/>
        <v>PARA MEJORAR</v>
      </c>
      <c r="AG187" s="236"/>
      <c r="AH187" s="236"/>
      <c r="AI187" s="236"/>
      <c r="AJ187" s="881"/>
      <c r="AK187" s="69"/>
      <c r="AP187" s="71"/>
      <c r="AQ187" s="238"/>
    </row>
    <row r="188" spans="1:43" ht="30" customHeight="1" thickBot="1" x14ac:dyDescent="0.35">
      <c r="A188" s="1000"/>
      <c r="B188" s="890"/>
      <c r="C188" s="852"/>
      <c r="D188" s="855"/>
      <c r="E188" s="820"/>
      <c r="F188" s="823"/>
      <c r="G188" s="872"/>
      <c r="H188" s="863"/>
      <c r="I188" s="869"/>
      <c r="J188" s="869"/>
      <c r="K188" s="875"/>
      <c r="L188" s="839"/>
      <c r="M188" s="841"/>
      <c r="N188" s="49" t="s">
        <v>52</v>
      </c>
      <c r="O188" s="51">
        <v>0</v>
      </c>
      <c r="P188" s="51">
        <v>0.1</v>
      </c>
      <c r="Q188" s="51">
        <v>0.1</v>
      </c>
      <c r="R188" s="52">
        <v>0.1</v>
      </c>
      <c r="S188" s="53">
        <f t="shared" ref="S188" si="772">SUM(O188:O188)*M187</f>
        <v>0</v>
      </c>
      <c r="T188" s="54">
        <f t="shared" ref="T188" si="773">SUM(P188:P188)*M187</f>
        <v>2.5000000000000001E-2</v>
      </c>
      <c r="U188" s="54">
        <f t="shared" ref="U188" si="774">SUM(Q188:Q188)*M187</f>
        <v>2.5000000000000001E-2</v>
      </c>
      <c r="V188" s="55">
        <f t="shared" ref="V188" si="775">SUM(R188:R188)*M187</f>
        <v>2.5000000000000001E-2</v>
      </c>
      <c r="W188" s="56">
        <f t="shared" si="562"/>
        <v>2.5000000000000001E-2</v>
      </c>
      <c r="X188" s="248"/>
      <c r="Y188" s="251"/>
      <c r="Z188" s="254"/>
      <c r="AA188" s="257"/>
      <c r="AB188" s="257"/>
      <c r="AC188" s="369"/>
      <c r="AD188" s="747"/>
      <c r="AE188" s="57"/>
      <c r="AF188" s="235"/>
      <c r="AG188" s="236"/>
      <c r="AH188" s="236"/>
      <c r="AI188" s="236"/>
      <c r="AJ188" s="881"/>
      <c r="AK188" s="69"/>
      <c r="AP188" s="71"/>
      <c r="AQ188" s="238"/>
    </row>
    <row r="189" spans="1:43" ht="30" customHeight="1" x14ac:dyDescent="0.3">
      <c r="A189" s="1000"/>
      <c r="B189" s="890"/>
      <c r="C189" s="852"/>
      <c r="D189" s="855"/>
      <c r="E189" s="820"/>
      <c r="F189" s="823"/>
      <c r="G189" s="872"/>
      <c r="H189" s="863"/>
      <c r="I189" s="869"/>
      <c r="J189" s="869"/>
      <c r="K189" s="875"/>
      <c r="L189" s="831" t="s">
        <v>253</v>
      </c>
      <c r="M189" s="833">
        <v>0.2</v>
      </c>
      <c r="N189" s="72" t="s">
        <v>46</v>
      </c>
      <c r="O189" s="90">
        <v>0</v>
      </c>
      <c r="P189" s="90">
        <v>0</v>
      </c>
      <c r="Q189" s="90">
        <v>1</v>
      </c>
      <c r="R189" s="89">
        <v>1</v>
      </c>
      <c r="S189" s="65">
        <f t="shared" ref="S189" si="776">SUM(O189:O189)*M189</f>
        <v>0</v>
      </c>
      <c r="T189" s="66">
        <f t="shared" ref="T189" si="777">SUM(P189:P189)*M189</f>
        <v>0</v>
      </c>
      <c r="U189" s="66">
        <f t="shared" ref="U189" si="778">SUM(Q189:Q189)*M189</f>
        <v>0.2</v>
      </c>
      <c r="V189" s="67">
        <f t="shared" ref="V189" si="779">SUM(R189:R189)*M189</f>
        <v>0.2</v>
      </c>
      <c r="W189" s="68">
        <f t="shared" si="562"/>
        <v>0.2</v>
      </c>
      <c r="X189" s="248"/>
      <c r="Y189" s="251"/>
      <c r="Z189" s="254"/>
      <c r="AA189" s="257"/>
      <c r="AB189" s="257"/>
      <c r="AC189" s="369"/>
      <c r="AD189" s="747"/>
      <c r="AE189" s="47"/>
      <c r="AF189" s="228" t="str">
        <f t="shared" si="723"/>
        <v>PARA MEJORAR</v>
      </c>
      <c r="AG189" s="236"/>
      <c r="AH189" s="236"/>
      <c r="AI189" s="236"/>
      <c r="AJ189" s="881"/>
      <c r="AK189" s="69"/>
      <c r="AP189" s="71"/>
      <c r="AQ189" s="238"/>
    </row>
    <row r="190" spans="1:43" ht="30" customHeight="1" thickBot="1" x14ac:dyDescent="0.35">
      <c r="A190" s="1000"/>
      <c r="B190" s="890"/>
      <c r="C190" s="852"/>
      <c r="D190" s="855"/>
      <c r="E190" s="820"/>
      <c r="F190" s="823"/>
      <c r="G190" s="872"/>
      <c r="H190" s="863"/>
      <c r="I190" s="869"/>
      <c r="J190" s="869"/>
      <c r="K190" s="875"/>
      <c r="L190" s="839"/>
      <c r="M190" s="841"/>
      <c r="N190" s="49" t="s">
        <v>52</v>
      </c>
      <c r="O190" s="51">
        <v>0</v>
      </c>
      <c r="P190" s="51">
        <v>0</v>
      </c>
      <c r="Q190" s="51">
        <v>0</v>
      </c>
      <c r="R190" s="52">
        <v>0</v>
      </c>
      <c r="S190" s="53">
        <f t="shared" ref="S190" si="780">SUM(O190:O190)*M189</f>
        <v>0</v>
      </c>
      <c r="T190" s="54">
        <f t="shared" ref="T190" si="781">SUM(P190:P190)*M189</f>
        <v>0</v>
      </c>
      <c r="U190" s="54">
        <f t="shared" ref="U190" si="782">SUM(Q190:Q190)*M189</f>
        <v>0</v>
      </c>
      <c r="V190" s="55">
        <f t="shared" ref="V190" si="783">SUM(R190:R190)*M189</f>
        <v>0</v>
      </c>
      <c r="W190" s="56">
        <f t="shared" si="562"/>
        <v>0</v>
      </c>
      <c r="X190" s="248"/>
      <c r="Y190" s="251"/>
      <c r="Z190" s="254"/>
      <c r="AA190" s="257"/>
      <c r="AB190" s="257"/>
      <c r="AC190" s="369"/>
      <c r="AD190" s="747"/>
      <c r="AE190" s="57"/>
      <c r="AF190" s="235"/>
      <c r="AG190" s="236"/>
      <c r="AH190" s="236"/>
      <c r="AI190" s="236"/>
      <c r="AJ190" s="881"/>
      <c r="AK190" s="69"/>
      <c r="AP190" s="71"/>
      <c r="AQ190" s="238"/>
    </row>
    <row r="191" spans="1:43" ht="30" customHeight="1" x14ac:dyDescent="0.3">
      <c r="A191" s="1000"/>
      <c r="B191" s="890"/>
      <c r="C191" s="852"/>
      <c r="D191" s="855"/>
      <c r="E191" s="820"/>
      <c r="F191" s="823"/>
      <c r="G191" s="872"/>
      <c r="H191" s="863"/>
      <c r="I191" s="869"/>
      <c r="J191" s="869"/>
      <c r="K191" s="875"/>
      <c r="L191" s="831" t="s">
        <v>254</v>
      </c>
      <c r="M191" s="833">
        <v>0.1</v>
      </c>
      <c r="N191" s="72" t="s">
        <v>46</v>
      </c>
      <c r="O191" s="90">
        <v>0</v>
      </c>
      <c r="P191" s="90">
        <v>0</v>
      </c>
      <c r="Q191" s="90">
        <v>0</v>
      </c>
      <c r="R191" s="89">
        <v>1</v>
      </c>
      <c r="S191" s="65">
        <f t="shared" ref="S191" si="784">SUM(O191:O191)*M191</f>
        <v>0</v>
      </c>
      <c r="T191" s="66">
        <f t="shared" ref="T191" si="785">SUM(P191:P191)*M191</f>
        <v>0</v>
      </c>
      <c r="U191" s="66">
        <f t="shared" ref="U191" si="786">SUM(Q191:Q191)*M191</f>
        <v>0</v>
      </c>
      <c r="V191" s="67">
        <f t="shared" ref="V191" si="787">SUM(R191:R191)*M191</f>
        <v>0.1</v>
      </c>
      <c r="W191" s="68">
        <f t="shared" si="562"/>
        <v>0.1</v>
      </c>
      <c r="X191" s="248"/>
      <c r="Y191" s="251"/>
      <c r="Z191" s="254"/>
      <c r="AA191" s="257"/>
      <c r="AB191" s="257"/>
      <c r="AC191" s="369"/>
      <c r="AD191" s="747"/>
      <c r="AE191" s="47"/>
      <c r="AF191" s="228" t="str">
        <f t="shared" si="723"/>
        <v>PARA MEJORAR</v>
      </c>
      <c r="AG191" s="236"/>
      <c r="AH191" s="236"/>
      <c r="AI191" s="236"/>
      <c r="AJ191" s="881"/>
      <c r="AK191" s="69"/>
      <c r="AP191" s="71"/>
      <c r="AQ191" s="238"/>
    </row>
    <row r="192" spans="1:43" ht="30" customHeight="1" thickBot="1" x14ac:dyDescent="0.35">
      <c r="A192" s="1000"/>
      <c r="B192" s="890"/>
      <c r="C192" s="853"/>
      <c r="D192" s="856"/>
      <c r="E192" s="821"/>
      <c r="F192" s="824"/>
      <c r="G192" s="873"/>
      <c r="H192" s="864"/>
      <c r="I192" s="870"/>
      <c r="J192" s="870"/>
      <c r="K192" s="876"/>
      <c r="L192" s="832"/>
      <c r="M192" s="834"/>
      <c r="N192" s="73" t="s">
        <v>52</v>
      </c>
      <c r="O192" s="75">
        <v>0</v>
      </c>
      <c r="P192" s="75">
        <v>0</v>
      </c>
      <c r="Q192" s="75">
        <v>0</v>
      </c>
      <c r="R192" s="76">
        <v>0</v>
      </c>
      <c r="S192" s="85">
        <f t="shared" ref="S192" si="788">SUM(O192:O192)*M191</f>
        <v>0</v>
      </c>
      <c r="T192" s="86">
        <f t="shared" ref="T192" si="789">SUM(P192:P192)*M191</f>
        <v>0</v>
      </c>
      <c r="U192" s="86">
        <f t="shared" ref="U192" si="790">SUM(Q192:Q192)*M191</f>
        <v>0</v>
      </c>
      <c r="V192" s="87">
        <f t="shared" ref="V192" si="791">SUM(R192:R192)*M191</f>
        <v>0</v>
      </c>
      <c r="W192" s="88">
        <f t="shared" si="562"/>
        <v>0</v>
      </c>
      <c r="X192" s="249"/>
      <c r="Y192" s="252"/>
      <c r="Z192" s="255"/>
      <c r="AA192" s="258"/>
      <c r="AB192" s="258"/>
      <c r="AC192" s="369"/>
      <c r="AD192" s="754"/>
      <c r="AE192" s="57"/>
      <c r="AF192" s="235"/>
      <c r="AG192" s="229"/>
      <c r="AH192" s="229"/>
      <c r="AI192" s="236"/>
      <c r="AJ192" s="881"/>
      <c r="AK192" s="69"/>
      <c r="AP192" s="71"/>
      <c r="AQ192" s="239"/>
    </row>
    <row r="193" spans="1:43" ht="30" customHeight="1" x14ac:dyDescent="0.3">
      <c r="A193" s="1000"/>
      <c r="B193" s="890"/>
      <c r="C193" s="851">
        <v>14</v>
      </c>
      <c r="D193" s="854" t="s">
        <v>258</v>
      </c>
      <c r="E193" s="819">
        <v>14</v>
      </c>
      <c r="F193" s="822" t="s">
        <v>259</v>
      </c>
      <c r="G193" s="859" t="s">
        <v>260</v>
      </c>
      <c r="H193" s="862">
        <v>24</v>
      </c>
      <c r="I193" s="868" t="s">
        <v>261</v>
      </c>
      <c r="J193" s="868" t="s">
        <v>262</v>
      </c>
      <c r="K193" s="874">
        <v>6.7500000000000004E-2</v>
      </c>
      <c r="L193" s="838" t="s">
        <v>263</v>
      </c>
      <c r="M193" s="840">
        <v>0.3</v>
      </c>
      <c r="N193" s="39" t="s">
        <v>46</v>
      </c>
      <c r="O193" s="41">
        <v>1</v>
      </c>
      <c r="P193" s="41">
        <v>1</v>
      </c>
      <c r="Q193" s="41">
        <v>1</v>
      </c>
      <c r="R193" s="42">
        <v>1</v>
      </c>
      <c r="S193" s="65">
        <f t="shared" ref="S193" si="792">SUM(O193:O193)*M193</f>
        <v>0.3</v>
      </c>
      <c r="T193" s="66">
        <f t="shared" ref="T193" si="793">SUM(P193:P193)*M193</f>
        <v>0.3</v>
      </c>
      <c r="U193" s="66">
        <f t="shared" ref="U193" si="794">SUM(Q193:Q193)*M193</f>
        <v>0.3</v>
      </c>
      <c r="V193" s="67">
        <f t="shared" ref="V193" si="795">SUM(R193:R193)*M193</f>
        <v>0.3</v>
      </c>
      <c r="W193" s="68">
        <f t="shared" si="562"/>
        <v>0.3</v>
      </c>
      <c r="X193" s="247">
        <f>+S194+S196+S198+S200</f>
        <v>0.27</v>
      </c>
      <c r="Y193" s="250">
        <f>+T194+T196+T198+T200</f>
        <v>0.27</v>
      </c>
      <c r="Z193" s="253">
        <f>+U194+U196+U198+U200</f>
        <v>0.27</v>
      </c>
      <c r="AA193" s="256">
        <f>+V194+V196+V198+V200</f>
        <v>0.27</v>
      </c>
      <c r="AB193" s="256">
        <f>+W194+W196+W198+W200</f>
        <v>0.27</v>
      </c>
      <c r="AC193" s="369"/>
      <c r="AD193" s="746" t="s">
        <v>264</v>
      </c>
      <c r="AE193" s="47"/>
      <c r="AF193" s="228" t="str">
        <f t="shared" si="723"/>
        <v>PARA MEJORAR</v>
      </c>
      <c r="AG193" s="228" t="str">
        <f>IF(COUNTIF(AF193:AF200,"PARA MEJORAR")&gt;=1,"PARA MEJORAR","BIEN")</f>
        <v>PARA MEJORAR</v>
      </c>
      <c r="AH193" s="228" t="str">
        <f>IF(COUNTIF(AG193:AG200,"PARA MEJORAR")&gt;=1,"PARA MEJORAR","BIEN")</f>
        <v>PARA MEJORAR</v>
      </c>
      <c r="AI193" s="236"/>
      <c r="AJ193" s="881"/>
      <c r="AK193" s="865"/>
      <c r="AL193" s="866"/>
      <c r="AM193" s="866"/>
      <c r="AN193" s="866"/>
      <c r="AO193" s="866"/>
      <c r="AP193" s="867"/>
      <c r="AQ193" s="237"/>
    </row>
    <row r="194" spans="1:43" ht="30" customHeight="1" thickBot="1" x14ac:dyDescent="0.35">
      <c r="A194" s="1000"/>
      <c r="B194" s="890"/>
      <c r="C194" s="852"/>
      <c r="D194" s="855"/>
      <c r="E194" s="820"/>
      <c r="F194" s="823"/>
      <c r="G194" s="860"/>
      <c r="H194" s="863"/>
      <c r="I194" s="869"/>
      <c r="J194" s="869"/>
      <c r="K194" s="875"/>
      <c r="L194" s="839"/>
      <c r="M194" s="841"/>
      <c r="N194" s="49" t="s">
        <v>52</v>
      </c>
      <c r="O194" s="51">
        <v>0.9</v>
      </c>
      <c r="P194" s="51">
        <v>0.9</v>
      </c>
      <c r="Q194" s="51">
        <v>0.9</v>
      </c>
      <c r="R194" s="52">
        <v>0.9</v>
      </c>
      <c r="S194" s="53">
        <f t="shared" ref="S194" si="796">SUM(O194:O194)*M193</f>
        <v>0.27</v>
      </c>
      <c r="T194" s="54">
        <f t="shared" ref="T194" si="797">SUM(P194:P194)*M193</f>
        <v>0.27</v>
      </c>
      <c r="U194" s="54">
        <f t="shared" ref="U194" si="798">SUM(Q194:Q194)*M193</f>
        <v>0.27</v>
      </c>
      <c r="V194" s="55">
        <f t="shared" ref="V194" si="799">SUM(R194:R194)*M193</f>
        <v>0.27</v>
      </c>
      <c r="W194" s="56">
        <f t="shared" si="562"/>
        <v>0.27</v>
      </c>
      <c r="X194" s="248"/>
      <c r="Y194" s="251"/>
      <c r="Z194" s="254"/>
      <c r="AA194" s="257"/>
      <c r="AB194" s="257"/>
      <c r="AC194" s="369"/>
      <c r="AD194" s="747"/>
      <c r="AE194" s="57"/>
      <c r="AF194" s="235"/>
      <c r="AG194" s="236"/>
      <c r="AH194" s="236"/>
      <c r="AI194" s="236"/>
      <c r="AJ194" s="881"/>
      <c r="AK194" s="69"/>
      <c r="AP194" s="71"/>
      <c r="AQ194" s="238"/>
    </row>
    <row r="195" spans="1:43" ht="30" customHeight="1" x14ac:dyDescent="0.3">
      <c r="A195" s="1000"/>
      <c r="B195" s="890"/>
      <c r="C195" s="852"/>
      <c r="D195" s="855"/>
      <c r="E195" s="820"/>
      <c r="F195" s="823"/>
      <c r="G195" s="860"/>
      <c r="H195" s="863"/>
      <c r="I195" s="869"/>
      <c r="J195" s="869"/>
      <c r="K195" s="875"/>
      <c r="L195" s="857" t="s">
        <v>265</v>
      </c>
      <c r="M195" s="833">
        <v>0.3</v>
      </c>
      <c r="N195" s="72" t="s">
        <v>46</v>
      </c>
      <c r="O195" s="90">
        <v>1</v>
      </c>
      <c r="P195" s="90">
        <v>1</v>
      </c>
      <c r="Q195" s="90">
        <v>1</v>
      </c>
      <c r="R195" s="89">
        <v>1</v>
      </c>
      <c r="S195" s="65">
        <f t="shared" ref="S195" si="800">SUM(O195:O195)*M195</f>
        <v>0.3</v>
      </c>
      <c r="T195" s="66">
        <f t="shared" ref="T195" si="801">SUM(P195:P195)*M195</f>
        <v>0.3</v>
      </c>
      <c r="U195" s="66">
        <f t="shared" ref="U195" si="802">SUM(Q195:Q195)*M195</f>
        <v>0.3</v>
      </c>
      <c r="V195" s="67">
        <f t="shared" ref="V195" si="803">SUM(R195:R195)*M195</f>
        <v>0.3</v>
      </c>
      <c r="W195" s="68">
        <f t="shared" si="562"/>
        <v>0.3</v>
      </c>
      <c r="X195" s="248"/>
      <c r="Y195" s="251"/>
      <c r="Z195" s="254"/>
      <c r="AA195" s="257"/>
      <c r="AB195" s="257"/>
      <c r="AC195" s="369"/>
      <c r="AD195" s="747"/>
      <c r="AE195" s="47"/>
      <c r="AF195" s="228" t="str">
        <f t="shared" si="723"/>
        <v>PARA MEJORAR</v>
      </c>
      <c r="AG195" s="236"/>
      <c r="AH195" s="236"/>
      <c r="AI195" s="236"/>
      <c r="AJ195" s="881"/>
      <c r="AK195" s="69"/>
      <c r="AP195" s="71"/>
      <c r="AQ195" s="238"/>
    </row>
    <row r="196" spans="1:43" ht="30" customHeight="1" thickBot="1" x14ac:dyDescent="0.35">
      <c r="A196" s="1000"/>
      <c r="B196" s="890"/>
      <c r="C196" s="852"/>
      <c r="D196" s="855"/>
      <c r="E196" s="820"/>
      <c r="F196" s="823"/>
      <c r="G196" s="860"/>
      <c r="H196" s="863"/>
      <c r="I196" s="869"/>
      <c r="J196" s="869"/>
      <c r="K196" s="875"/>
      <c r="L196" s="858"/>
      <c r="M196" s="841"/>
      <c r="N196" s="49" t="s">
        <v>52</v>
      </c>
      <c r="O196" s="51">
        <v>0</v>
      </c>
      <c r="P196" s="51">
        <v>0</v>
      </c>
      <c r="Q196" s="51">
        <v>0</v>
      </c>
      <c r="R196" s="52">
        <v>0</v>
      </c>
      <c r="S196" s="53">
        <f t="shared" ref="S196" si="804">SUM(O196:O196)*M195</f>
        <v>0</v>
      </c>
      <c r="T196" s="54">
        <f t="shared" ref="T196" si="805">SUM(P196:P196)*M195</f>
        <v>0</v>
      </c>
      <c r="U196" s="54">
        <f t="shared" ref="U196" si="806">SUM(Q196:Q196)*M195</f>
        <v>0</v>
      </c>
      <c r="V196" s="55">
        <f t="shared" ref="V196" si="807">SUM(R196:R196)*M195</f>
        <v>0</v>
      </c>
      <c r="W196" s="56">
        <f t="shared" si="562"/>
        <v>0</v>
      </c>
      <c r="X196" s="248"/>
      <c r="Y196" s="251"/>
      <c r="Z196" s="254"/>
      <c r="AA196" s="257"/>
      <c r="AB196" s="257"/>
      <c r="AC196" s="369"/>
      <c r="AD196" s="747"/>
      <c r="AE196" s="57"/>
      <c r="AF196" s="235"/>
      <c r="AG196" s="236"/>
      <c r="AH196" s="236"/>
      <c r="AI196" s="236"/>
      <c r="AJ196" s="881"/>
      <c r="AK196" s="69"/>
      <c r="AP196" s="71"/>
      <c r="AQ196" s="238"/>
    </row>
    <row r="197" spans="1:43" ht="30" customHeight="1" x14ac:dyDescent="0.3">
      <c r="A197" s="1000"/>
      <c r="B197" s="890"/>
      <c r="C197" s="852"/>
      <c r="D197" s="855"/>
      <c r="E197" s="820"/>
      <c r="F197" s="823"/>
      <c r="G197" s="860"/>
      <c r="H197" s="863"/>
      <c r="I197" s="869"/>
      <c r="J197" s="869"/>
      <c r="K197" s="875"/>
      <c r="L197" s="857" t="s">
        <v>266</v>
      </c>
      <c r="M197" s="833">
        <v>0.3</v>
      </c>
      <c r="N197" s="72" t="s">
        <v>46</v>
      </c>
      <c r="O197" s="90">
        <v>0</v>
      </c>
      <c r="P197" s="90">
        <v>1</v>
      </c>
      <c r="Q197" s="90">
        <v>1</v>
      </c>
      <c r="R197" s="89">
        <v>1</v>
      </c>
      <c r="S197" s="65">
        <f t="shared" ref="S197" si="808">SUM(O197:O197)*M197</f>
        <v>0</v>
      </c>
      <c r="T197" s="66">
        <f t="shared" ref="T197" si="809">SUM(P197:P197)*M197</f>
        <v>0.3</v>
      </c>
      <c r="U197" s="66">
        <f t="shared" ref="U197" si="810">SUM(Q197:Q197)*M197</f>
        <v>0.3</v>
      </c>
      <c r="V197" s="67">
        <f t="shared" ref="V197" si="811">SUM(R197:R197)*M197</f>
        <v>0.3</v>
      </c>
      <c r="W197" s="68">
        <f t="shared" si="562"/>
        <v>0.3</v>
      </c>
      <c r="X197" s="248"/>
      <c r="Y197" s="251"/>
      <c r="Z197" s="254"/>
      <c r="AA197" s="257"/>
      <c r="AB197" s="257"/>
      <c r="AC197" s="369"/>
      <c r="AD197" s="747"/>
      <c r="AE197" s="47"/>
      <c r="AF197" s="228" t="str">
        <f t="shared" si="723"/>
        <v>PARA MEJORAR</v>
      </c>
      <c r="AG197" s="236"/>
      <c r="AH197" s="236"/>
      <c r="AI197" s="236"/>
      <c r="AJ197" s="881"/>
      <c r="AK197" s="69"/>
      <c r="AP197" s="71"/>
      <c r="AQ197" s="238"/>
    </row>
    <row r="198" spans="1:43" ht="30" customHeight="1" thickBot="1" x14ac:dyDescent="0.35">
      <c r="A198" s="1000"/>
      <c r="B198" s="890"/>
      <c r="C198" s="852"/>
      <c r="D198" s="855"/>
      <c r="E198" s="820"/>
      <c r="F198" s="823"/>
      <c r="G198" s="860"/>
      <c r="H198" s="863"/>
      <c r="I198" s="869"/>
      <c r="J198" s="869"/>
      <c r="K198" s="875"/>
      <c r="L198" s="858"/>
      <c r="M198" s="841"/>
      <c r="N198" s="49" t="s">
        <v>52</v>
      </c>
      <c r="O198" s="51">
        <v>0</v>
      </c>
      <c r="P198" s="51">
        <v>0</v>
      </c>
      <c r="Q198" s="51">
        <v>0</v>
      </c>
      <c r="R198" s="52">
        <v>0</v>
      </c>
      <c r="S198" s="53">
        <f t="shared" ref="S198" si="812">SUM(O198:O198)*M197</f>
        <v>0</v>
      </c>
      <c r="T198" s="54">
        <f t="shared" ref="T198" si="813">SUM(P198:P198)*M197</f>
        <v>0</v>
      </c>
      <c r="U198" s="54">
        <f t="shared" ref="U198" si="814">SUM(Q198:Q198)*M197</f>
        <v>0</v>
      </c>
      <c r="V198" s="55">
        <f t="shared" ref="V198" si="815">SUM(R198:R198)*M197</f>
        <v>0</v>
      </c>
      <c r="W198" s="56">
        <f t="shared" si="562"/>
        <v>0</v>
      </c>
      <c r="X198" s="248"/>
      <c r="Y198" s="251"/>
      <c r="Z198" s="254"/>
      <c r="AA198" s="257"/>
      <c r="AB198" s="257"/>
      <c r="AC198" s="369"/>
      <c r="AD198" s="747"/>
      <c r="AE198" s="57"/>
      <c r="AF198" s="235"/>
      <c r="AG198" s="236"/>
      <c r="AH198" s="236"/>
      <c r="AI198" s="236"/>
      <c r="AJ198" s="881"/>
      <c r="AK198" s="69"/>
      <c r="AP198" s="71"/>
      <c r="AQ198" s="238"/>
    </row>
    <row r="199" spans="1:43" ht="30" customHeight="1" x14ac:dyDescent="0.3">
      <c r="A199" s="1000"/>
      <c r="B199" s="890"/>
      <c r="C199" s="852"/>
      <c r="D199" s="855"/>
      <c r="E199" s="820"/>
      <c r="F199" s="823"/>
      <c r="G199" s="860"/>
      <c r="H199" s="863"/>
      <c r="I199" s="869"/>
      <c r="J199" s="869"/>
      <c r="K199" s="875"/>
      <c r="L199" s="831" t="s">
        <v>267</v>
      </c>
      <c r="M199" s="833">
        <v>0.1</v>
      </c>
      <c r="N199" s="72" t="s">
        <v>46</v>
      </c>
      <c r="O199" s="90">
        <v>0</v>
      </c>
      <c r="P199" s="90">
        <v>0</v>
      </c>
      <c r="Q199" s="90">
        <v>1</v>
      </c>
      <c r="R199" s="89">
        <v>1</v>
      </c>
      <c r="S199" s="65">
        <f t="shared" ref="S199" si="816">SUM(O199:O199)*M199</f>
        <v>0</v>
      </c>
      <c r="T199" s="66">
        <f t="shared" ref="T199" si="817">SUM(P199:P199)*M199</f>
        <v>0</v>
      </c>
      <c r="U199" s="66">
        <f t="shared" ref="U199" si="818">SUM(Q199:Q199)*M199</f>
        <v>0.1</v>
      </c>
      <c r="V199" s="67">
        <f t="shared" ref="V199" si="819">SUM(R199:R199)*M199</f>
        <v>0.1</v>
      </c>
      <c r="W199" s="68">
        <f t="shared" ref="W199:W262" si="820">MAX(S199:V199)</f>
        <v>0.1</v>
      </c>
      <c r="X199" s="248"/>
      <c r="Y199" s="251"/>
      <c r="Z199" s="254"/>
      <c r="AA199" s="257"/>
      <c r="AB199" s="257"/>
      <c r="AC199" s="369"/>
      <c r="AD199" s="747"/>
      <c r="AE199" s="47"/>
      <c r="AF199" s="228" t="str">
        <f t="shared" si="723"/>
        <v>PARA MEJORAR</v>
      </c>
      <c r="AG199" s="236"/>
      <c r="AH199" s="236"/>
      <c r="AI199" s="236"/>
      <c r="AJ199" s="881"/>
      <c r="AK199" s="69"/>
      <c r="AP199" s="71"/>
      <c r="AQ199" s="238"/>
    </row>
    <row r="200" spans="1:43" ht="30" customHeight="1" thickBot="1" x14ac:dyDescent="0.35">
      <c r="A200" s="1000"/>
      <c r="B200" s="890"/>
      <c r="C200" s="853"/>
      <c r="D200" s="856"/>
      <c r="E200" s="821"/>
      <c r="F200" s="824"/>
      <c r="G200" s="861"/>
      <c r="H200" s="864"/>
      <c r="I200" s="870"/>
      <c r="J200" s="870"/>
      <c r="K200" s="876"/>
      <c r="L200" s="832"/>
      <c r="M200" s="834"/>
      <c r="N200" s="73" t="s">
        <v>52</v>
      </c>
      <c r="O200" s="75">
        <v>0</v>
      </c>
      <c r="P200" s="75">
        <v>0</v>
      </c>
      <c r="Q200" s="75">
        <v>0</v>
      </c>
      <c r="R200" s="76">
        <v>0</v>
      </c>
      <c r="S200" s="53">
        <f t="shared" ref="S200" si="821">SUM(O200:O200)*M199</f>
        <v>0</v>
      </c>
      <c r="T200" s="54">
        <f t="shared" ref="T200" si="822">SUM(P200:P200)*M199</f>
        <v>0</v>
      </c>
      <c r="U200" s="54">
        <f t="shared" ref="U200" si="823">SUM(Q200:Q200)*M199</f>
        <v>0</v>
      </c>
      <c r="V200" s="55">
        <f t="shared" ref="V200" si="824">SUM(R200:R200)*M199</f>
        <v>0</v>
      </c>
      <c r="W200" s="56">
        <f t="shared" si="820"/>
        <v>0</v>
      </c>
      <c r="X200" s="249"/>
      <c r="Y200" s="252"/>
      <c r="Z200" s="255"/>
      <c r="AA200" s="258"/>
      <c r="AB200" s="258"/>
      <c r="AC200" s="369"/>
      <c r="AD200" s="754"/>
      <c r="AE200" s="57"/>
      <c r="AF200" s="235"/>
      <c r="AG200" s="229"/>
      <c r="AH200" s="229"/>
      <c r="AI200" s="236"/>
      <c r="AJ200" s="881"/>
      <c r="AK200" s="69"/>
      <c r="AP200" s="71"/>
      <c r="AQ200" s="239"/>
    </row>
    <row r="201" spans="1:43" ht="30" customHeight="1" x14ac:dyDescent="0.3">
      <c r="A201" s="1000"/>
      <c r="B201" s="890"/>
      <c r="C201" s="851">
        <v>15</v>
      </c>
      <c r="D201" s="854" t="s">
        <v>268</v>
      </c>
      <c r="E201" s="819">
        <v>15</v>
      </c>
      <c r="F201" s="822" t="s">
        <v>269</v>
      </c>
      <c r="G201" s="825" t="s">
        <v>270</v>
      </c>
      <c r="H201" s="828">
        <v>25</v>
      </c>
      <c r="I201" s="802" t="s">
        <v>271</v>
      </c>
      <c r="J201" s="802" t="s">
        <v>272</v>
      </c>
      <c r="K201" s="802">
        <v>0.45</v>
      </c>
      <c r="L201" s="838" t="s">
        <v>273</v>
      </c>
      <c r="M201" s="840">
        <v>0.25</v>
      </c>
      <c r="N201" s="39" t="s">
        <v>46</v>
      </c>
      <c r="O201" s="41">
        <v>0.18</v>
      </c>
      <c r="P201" s="41">
        <v>0.45</v>
      </c>
      <c r="Q201" s="41">
        <v>0.72</v>
      </c>
      <c r="R201" s="42">
        <v>1</v>
      </c>
      <c r="S201" s="43">
        <f t="shared" ref="S201" si="825">SUM(O201:O201)*M201</f>
        <v>4.4999999999999998E-2</v>
      </c>
      <c r="T201" s="44">
        <f t="shared" ref="T201" si="826">SUM(P201:P201)*M201</f>
        <v>0.1125</v>
      </c>
      <c r="U201" s="44">
        <f t="shared" ref="U201" si="827">SUM(Q201:Q201)*M201</f>
        <v>0.18</v>
      </c>
      <c r="V201" s="45">
        <f t="shared" ref="V201" si="828">SUM(R201:R201)*M201</f>
        <v>0.25</v>
      </c>
      <c r="W201" s="46">
        <f t="shared" si="820"/>
        <v>0.25</v>
      </c>
      <c r="X201" s="247">
        <f>+S202+S204+S206+S208</f>
        <v>4.4999999999999998E-2</v>
      </c>
      <c r="Y201" s="250">
        <f>+T202+T204+T206+T208</f>
        <v>0.22500000000000001</v>
      </c>
      <c r="Z201" s="253">
        <f>+U202+U204+U206+U208</f>
        <v>0.45</v>
      </c>
      <c r="AA201" s="256">
        <f>+V202+V204+V206+V208</f>
        <v>1</v>
      </c>
      <c r="AB201" s="256">
        <f>+W202+W204+W206+W208</f>
        <v>1</v>
      </c>
      <c r="AC201" s="369"/>
      <c r="AD201" s="746" t="s">
        <v>173</v>
      </c>
      <c r="AE201" s="47"/>
      <c r="AF201" s="228" t="str">
        <f t="shared" si="723"/>
        <v>EQUILIBRADA</v>
      </c>
      <c r="AG201" s="228" t="str">
        <f>IF(COUNTIF(AF201:AF208,"PARA MEJORAR")&gt;=1,"PARA MEJORAR","BIEN")</f>
        <v>BIEN</v>
      </c>
      <c r="AH201" s="228" t="str">
        <f>IF(COUNTIF(AG201:AG208,"PARA MEJORAR")&gt;=1,"PARA MEJORAR","BIEN")</f>
        <v>BIEN</v>
      </c>
      <c r="AI201" s="236"/>
      <c r="AJ201" s="881"/>
      <c r="AK201" s="58"/>
      <c r="AL201" s="59"/>
      <c r="AM201" s="59"/>
      <c r="AN201" s="59"/>
      <c r="AO201" s="59"/>
      <c r="AP201" s="60"/>
      <c r="AQ201" s="237"/>
    </row>
    <row r="202" spans="1:43" ht="30" customHeight="1" thickBot="1" x14ac:dyDescent="0.35">
      <c r="A202" s="1000"/>
      <c r="B202" s="890"/>
      <c r="C202" s="852"/>
      <c r="D202" s="855"/>
      <c r="E202" s="820"/>
      <c r="F202" s="823"/>
      <c r="G202" s="826"/>
      <c r="H202" s="829"/>
      <c r="I202" s="803"/>
      <c r="J202" s="803"/>
      <c r="K202" s="803"/>
      <c r="L202" s="839"/>
      <c r="M202" s="841"/>
      <c r="N202" s="49" t="s">
        <v>52</v>
      </c>
      <c r="O202" s="51">
        <v>0.18</v>
      </c>
      <c r="P202" s="51">
        <v>0.45</v>
      </c>
      <c r="Q202" s="51">
        <v>0.45</v>
      </c>
      <c r="R202" s="52">
        <v>1</v>
      </c>
      <c r="S202" s="53">
        <f t="shared" ref="S202" si="829">SUM(O202:O202)*M201</f>
        <v>4.4999999999999998E-2</v>
      </c>
      <c r="T202" s="54">
        <f t="shared" ref="T202" si="830">SUM(P202:P202)*M201</f>
        <v>0.1125</v>
      </c>
      <c r="U202" s="54">
        <f t="shared" ref="U202" si="831">SUM(Q202:Q202)*M201</f>
        <v>0.1125</v>
      </c>
      <c r="V202" s="55">
        <f t="shared" ref="V202" si="832">SUM(R202:R202)*M201</f>
        <v>0.25</v>
      </c>
      <c r="W202" s="56">
        <f t="shared" si="820"/>
        <v>0.25</v>
      </c>
      <c r="X202" s="248"/>
      <c r="Y202" s="251"/>
      <c r="Z202" s="254"/>
      <c r="AA202" s="257"/>
      <c r="AB202" s="257"/>
      <c r="AC202" s="369"/>
      <c r="AD202" s="747"/>
      <c r="AE202" s="57"/>
      <c r="AF202" s="235"/>
      <c r="AG202" s="236"/>
      <c r="AH202" s="236"/>
      <c r="AI202" s="236"/>
      <c r="AJ202" s="881"/>
      <c r="AK202" s="69"/>
      <c r="AP202" s="71"/>
      <c r="AQ202" s="238"/>
    </row>
    <row r="203" spans="1:43" ht="30" customHeight="1" x14ac:dyDescent="0.3">
      <c r="A203" s="1000"/>
      <c r="B203" s="890"/>
      <c r="C203" s="852"/>
      <c r="D203" s="855"/>
      <c r="E203" s="820"/>
      <c r="F203" s="823"/>
      <c r="G203" s="826"/>
      <c r="H203" s="829"/>
      <c r="I203" s="803"/>
      <c r="J203" s="803"/>
      <c r="K203" s="803"/>
      <c r="L203" s="831" t="s">
        <v>274</v>
      </c>
      <c r="M203" s="833">
        <v>0.25</v>
      </c>
      <c r="N203" s="72" t="s">
        <v>46</v>
      </c>
      <c r="O203" s="90">
        <v>0</v>
      </c>
      <c r="P203" s="90">
        <v>0</v>
      </c>
      <c r="Q203" s="90">
        <v>0</v>
      </c>
      <c r="R203" s="89">
        <v>1</v>
      </c>
      <c r="S203" s="65">
        <f t="shared" ref="S203" si="833">SUM(O203:O203)*M203</f>
        <v>0</v>
      </c>
      <c r="T203" s="66">
        <f t="shared" ref="T203" si="834">SUM(P203:P203)*M203</f>
        <v>0</v>
      </c>
      <c r="U203" s="66">
        <f t="shared" ref="U203" si="835">SUM(Q203:Q203)*M203</f>
        <v>0</v>
      </c>
      <c r="V203" s="67">
        <f t="shared" ref="V203" si="836">SUM(R203:R203)*M203</f>
        <v>0.25</v>
      </c>
      <c r="W203" s="68">
        <f t="shared" si="820"/>
        <v>0.25</v>
      </c>
      <c r="X203" s="248"/>
      <c r="Y203" s="251"/>
      <c r="Z203" s="254"/>
      <c r="AA203" s="257"/>
      <c r="AB203" s="257"/>
      <c r="AC203" s="369"/>
      <c r="AD203" s="747"/>
      <c r="AE203" s="47"/>
      <c r="AF203" s="228" t="str">
        <f t="shared" si="723"/>
        <v>EQUILIBRADA</v>
      </c>
      <c r="AG203" s="236"/>
      <c r="AH203" s="236"/>
      <c r="AI203" s="236"/>
      <c r="AJ203" s="881"/>
      <c r="AK203" s="69"/>
      <c r="AP203" s="71"/>
      <c r="AQ203" s="238"/>
    </row>
    <row r="204" spans="1:43" ht="30" customHeight="1" thickBot="1" x14ac:dyDescent="0.35">
      <c r="A204" s="1000"/>
      <c r="B204" s="890"/>
      <c r="C204" s="852"/>
      <c r="D204" s="855"/>
      <c r="E204" s="820"/>
      <c r="F204" s="823"/>
      <c r="G204" s="826"/>
      <c r="H204" s="829"/>
      <c r="I204" s="803"/>
      <c r="J204" s="803"/>
      <c r="K204" s="803"/>
      <c r="L204" s="839"/>
      <c r="M204" s="841"/>
      <c r="N204" s="49" t="s">
        <v>52</v>
      </c>
      <c r="O204" s="51">
        <v>0</v>
      </c>
      <c r="P204" s="51">
        <v>0.45</v>
      </c>
      <c r="Q204" s="51">
        <v>0.45</v>
      </c>
      <c r="R204" s="52">
        <v>1</v>
      </c>
      <c r="S204" s="53">
        <f t="shared" ref="S204" si="837">SUM(O204:O204)*M203</f>
        <v>0</v>
      </c>
      <c r="T204" s="54">
        <f t="shared" ref="T204" si="838">SUM(P204:P204)*M203</f>
        <v>0.1125</v>
      </c>
      <c r="U204" s="54">
        <f t="shared" ref="U204" si="839">SUM(Q204:Q204)*M203</f>
        <v>0.1125</v>
      </c>
      <c r="V204" s="55">
        <f t="shared" ref="V204" si="840">SUM(R204:R204)*M203</f>
        <v>0.25</v>
      </c>
      <c r="W204" s="56">
        <f t="shared" si="820"/>
        <v>0.25</v>
      </c>
      <c r="X204" s="248"/>
      <c r="Y204" s="251"/>
      <c r="Z204" s="254"/>
      <c r="AA204" s="257"/>
      <c r="AB204" s="257"/>
      <c r="AC204" s="369"/>
      <c r="AD204" s="747"/>
      <c r="AE204" s="57"/>
      <c r="AF204" s="235"/>
      <c r="AG204" s="236"/>
      <c r="AH204" s="236"/>
      <c r="AI204" s="236"/>
      <c r="AJ204" s="881"/>
      <c r="AK204" s="69"/>
      <c r="AP204" s="71"/>
      <c r="AQ204" s="238"/>
    </row>
    <row r="205" spans="1:43" ht="30" customHeight="1" x14ac:dyDescent="0.3">
      <c r="A205" s="1000"/>
      <c r="B205" s="890"/>
      <c r="C205" s="852"/>
      <c r="D205" s="855"/>
      <c r="E205" s="820"/>
      <c r="F205" s="823"/>
      <c r="G205" s="826"/>
      <c r="H205" s="829"/>
      <c r="I205" s="803"/>
      <c r="J205" s="803"/>
      <c r="K205" s="803"/>
      <c r="L205" s="831" t="s">
        <v>275</v>
      </c>
      <c r="M205" s="833">
        <v>0.25</v>
      </c>
      <c r="N205" s="72" t="s">
        <v>46</v>
      </c>
      <c r="O205" s="90">
        <v>0</v>
      </c>
      <c r="P205" s="90">
        <v>0</v>
      </c>
      <c r="Q205" s="90">
        <v>0</v>
      </c>
      <c r="R205" s="89">
        <v>1</v>
      </c>
      <c r="S205" s="65">
        <f t="shared" ref="S205" si="841">SUM(O205:O205)*M205</f>
        <v>0</v>
      </c>
      <c r="T205" s="66">
        <f t="shared" ref="T205" si="842">SUM(P205:P205)*M205</f>
        <v>0</v>
      </c>
      <c r="U205" s="66">
        <f t="shared" ref="U205" si="843">SUM(Q205:Q205)*M205</f>
        <v>0</v>
      </c>
      <c r="V205" s="67">
        <f t="shared" ref="V205" si="844">SUM(R205:R205)*M205</f>
        <v>0.25</v>
      </c>
      <c r="W205" s="68">
        <f t="shared" si="820"/>
        <v>0.25</v>
      </c>
      <c r="X205" s="248"/>
      <c r="Y205" s="251"/>
      <c r="Z205" s="254"/>
      <c r="AA205" s="257"/>
      <c r="AB205" s="257"/>
      <c r="AC205" s="369"/>
      <c r="AD205" s="747"/>
      <c r="AE205" s="47"/>
      <c r="AF205" s="228" t="str">
        <f t="shared" si="723"/>
        <v>EQUILIBRADA</v>
      </c>
      <c r="AG205" s="236"/>
      <c r="AH205" s="236"/>
      <c r="AI205" s="236"/>
      <c r="AJ205" s="881"/>
      <c r="AK205" s="69"/>
      <c r="AP205" s="71"/>
      <c r="AQ205" s="238"/>
    </row>
    <row r="206" spans="1:43" ht="30" customHeight="1" thickBot="1" x14ac:dyDescent="0.35">
      <c r="A206" s="1000"/>
      <c r="B206" s="890"/>
      <c r="C206" s="852"/>
      <c r="D206" s="855"/>
      <c r="E206" s="820"/>
      <c r="F206" s="823"/>
      <c r="G206" s="826"/>
      <c r="H206" s="829"/>
      <c r="I206" s="803"/>
      <c r="J206" s="803"/>
      <c r="K206" s="803"/>
      <c r="L206" s="839"/>
      <c r="M206" s="841"/>
      <c r="N206" s="49" t="s">
        <v>52</v>
      </c>
      <c r="O206" s="51">
        <v>0</v>
      </c>
      <c r="P206" s="51">
        <v>0</v>
      </c>
      <c r="Q206" s="51">
        <v>0.6</v>
      </c>
      <c r="R206" s="52">
        <v>1</v>
      </c>
      <c r="S206" s="53">
        <f t="shared" ref="S206" si="845">SUM(O206:O206)*M205</f>
        <v>0</v>
      </c>
      <c r="T206" s="54">
        <f t="shared" ref="T206" si="846">SUM(P206:P206)*M205</f>
        <v>0</v>
      </c>
      <c r="U206" s="54">
        <f t="shared" ref="U206" si="847">SUM(Q206:Q206)*M205</f>
        <v>0.15</v>
      </c>
      <c r="V206" s="55">
        <f t="shared" ref="V206" si="848">SUM(R206:R206)*M205</f>
        <v>0.25</v>
      </c>
      <c r="W206" s="56">
        <f t="shared" si="820"/>
        <v>0.25</v>
      </c>
      <c r="X206" s="248"/>
      <c r="Y206" s="251"/>
      <c r="Z206" s="254"/>
      <c r="AA206" s="257"/>
      <c r="AB206" s="257"/>
      <c r="AC206" s="369"/>
      <c r="AD206" s="747"/>
      <c r="AE206" s="57"/>
      <c r="AF206" s="235"/>
      <c r="AG206" s="236"/>
      <c r="AH206" s="236"/>
      <c r="AI206" s="236"/>
      <c r="AJ206" s="881"/>
      <c r="AK206" s="69"/>
      <c r="AP206" s="71"/>
      <c r="AQ206" s="238"/>
    </row>
    <row r="207" spans="1:43" ht="30" customHeight="1" x14ac:dyDescent="0.3">
      <c r="A207" s="1000"/>
      <c r="B207" s="890"/>
      <c r="C207" s="852"/>
      <c r="D207" s="855"/>
      <c r="E207" s="820"/>
      <c r="F207" s="823"/>
      <c r="G207" s="826"/>
      <c r="H207" s="829"/>
      <c r="I207" s="803"/>
      <c r="J207" s="803"/>
      <c r="K207" s="803"/>
      <c r="L207" s="831" t="s">
        <v>276</v>
      </c>
      <c r="M207" s="833">
        <v>0.25</v>
      </c>
      <c r="N207" s="72" t="s">
        <v>46</v>
      </c>
      <c r="O207" s="90">
        <v>0</v>
      </c>
      <c r="P207" s="90">
        <v>0</v>
      </c>
      <c r="Q207" s="90">
        <v>0</v>
      </c>
      <c r="R207" s="89">
        <v>1</v>
      </c>
      <c r="S207" s="65">
        <f t="shared" ref="S207" si="849">SUM(O207:O207)*M207</f>
        <v>0</v>
      </c>
      <c r="T207" s="66">
        <f t="shared" ref="T207" si="850">SUM(P207:P207)*M207</f>
        <v>0</v>
      </c>
      <c r="U207" s="66">
        <f t="shared" ref="U207" si="851">SUM(Q207:Q207)*M207</f>
        <v>0</v>
      </c>
      <c r="V207" s="67">
        <f t="shared" ref="V207" si="852">SUM(R207:R207)*M207</f>
        <v>0.25</v>
      </c>
      <c r="W207" s="68">
        <f t="shared" si="820"/>
        <v>0.25</v>
      </c>
      <c r="X207" s="248"/>
      <c r="Y207" s="251"/>
      <c r="Z207" s="254"/>
      <c r="AA207" s="257"/>
      <c r="AB207" s="257"/>
      <c r="AC207" s="369"/>
      <c r="AD207" s="747"/>
      <c r="AE207" s="47"/>
      <c r="AF207" s="228" t="str">
        <f t="shared" si="723"/>
        <v>EQUILIBRADA</v>
      </c>
      <c r="AG207" s="236"/>
      <c r="AH207" s="236"/>
      <c r="AI207" s="236"/>
      <c r="AJ207" s="881"/>
      <c r="AK207" s="69"/>
      <c r="AP207" s="71"/>
      <c r="AQ207" s="238"/>
    </row>
    <row r="208" spans="1:43" ht="30" customHeight="1" thickBot="1" x14ac:dyDescent="0.35">
      <c r="A208" s="1000"/>
      <c r="B208" s="890"/>
      <c r="C208" s="853"/>
      <c r="D208" s="856"/>
      <c r="E208" s="821"/>
      <c r="F208" s="824"/>
      <c r="G208" s="827"/>
      <c r="H208" s="830"/>
      <c r="I208" s="804"/>
      <c r="J208" s="804"/>
      <c r="K208" s="804"/>
      <c r="L208" s="832"/>
      <c r="M208" s="834"/>
      <c r="N208" s="73" t="s">
        <v>52</v>
      </c>
      <c r="O208" s="75">
        <v>0</v>
      </c>
      <c r="P208" s="75">
        <v>0</v>
      </c>
      <c r="Q208" s="75">
        <v>0.3</v>
      </c>
      <c r="R208" s="76">
        <v>1</v>
      </c>
      <c r="S208" s="85">
        <f t="shared" ref="S208" si="853">SUM(O208:O208)*M207</f>
        <v>0</v>
      </c>
      <c r="T208" s="86">
        <f t="shared" ref="T208" si="854">SUM(P208:P208)*M207</f>
        <v>0</v>
      </c>
      <c r="U208" s="86">
        <f t="shared" ref="U208" si="855">SUM(Q208:Q208)*M207</f>
        <v>7.4999999999999997E-2</v>
      </c>
      <c r="V208" s="87">
        <f t="shared" ref="V208" si="856">SUM(R208:R208)*M207</f>
        <v>0.25</v>
      </c>
      <c r="W208" s="88">
        <f t="shared" si="820"/>
        <v>0.25</v>
      </c>
      <c r="X208" s="249"/>
      <c r="Y208" s="252"/>
      <c r="Z208" s="255"/>
      <c r="AA208" s="258"/>
      <c r="AB208" s="258"/>
      <c r="AC208" s="369"/>
      <c r="AD208" s="754"/>
      <c r="AE208" s="57"/>
      <c r="AF208" s="235"/>
      <c r="AG208" s="229"/>
      <c r="AH208" s="229"/>
      <c r="AI208" s="236"/>
      <c r="AJ208" s="881"/>
      <c r="AK208" s="69"/>
      <c r="AP208" s="71"/>
      <c r="AQ208" s="239"/>
    </row>
    <row r="209" spans="1:43" ht="30" customHeight="1" x14ac:dyDescent="0.3">
      <c r="A209" s="1000"/>
      <c r="B209" s="890"/>
      <c r="C209" s="842">
        <v>16</v>
      </c>
      <c r="D209" s="845" t="s">
        <v>277</v>
      </c>
      <c r="E209" s="819">
        <v>16</v>
      </c>
      <c r="F209" s="822" t="s">
        <v>278</v>
      </c>
      <c r="G209" s="848" t="s">
        <v>279</v>
      </c>
      <c r="H209" s="828">
        <v>26</v>
      </c>
      <c r="I209" s="805" t="s">
        <v>280</v>
      </c>
      <c r="J209" s="805" t="s">
        <v>281</v>
      </c>
      <c r="K209" s="808">
        <v>0.21870000000000001</v>
      </c>
      <c r="L209" s="838" t="s">
        <v>282</v>
      </c>
      <c r="M209" s="840">
        <v>0.3</v>
      </c>
      <c r="N209" s="39" t="s">
        <v>46</v>
      </c>
      <c r="O209" s="41">
        <v>0.4</v>
      </c>
      <c r="P209" s="41">
        <v>1</v>
      </c>
      <c r="Q209" s="41">
        <v>1</v>
      </c>
      <c r="R209" s="42">
        <v>1</v>
      </c>
      <c r="S209" s="43">
        <f t="shared" ref="S209" si="857">SUM(O209:O209)*M209</f>
        <v>0.12</v>
      </c>
      <c r="T209" s="44">
        <f t="shared" ref="T209" si="858">SUM(P209:P209)*M209</f>
        <v>0.3</v>
      </c>
      <c r="U209" s="44">
        <f t="shared" ref="U209" si="859">SUM(Q209:Q209)*M209</f>
        <v>0.3</v>
      </c>
      <c r="V209" s="45">
        <f t="shared" ref="V209" si="860">SUM(R209:R209)*M209</f>
        <v>0.3</v>
      </c>
      <c r="W209" s="46">
        <f t="shared" si="820"/>
        <v>0.3</v>
      </c>
      <c r="X209" s="247">
        <f>+S210+S212+S214+S216+S218</f>
        <v>0.28500000000000003</v>
      </c>
      <c r="Y209" s="250">
        <f>+T210+T212+T214+T216+T218</f>
        <v>0.87499999999999978</v>
      </c>
      <c r="Z209" s="253">
        <f>+U210+U212+U214+U216+U218</f>
        <v>0.87499999999999978</v>
      </c>
      <c r="AA209" s="256">
        <f>+V210+V212+V214+V216+V218</f>
        <v>1</v>
      </c>
      <c r="AB209" s="256">
        <f>+W210+W212+W214+W216+W218</f>
        <v>1</v>
      </c>
      <c r="AC209" s="369"/>
      <c r="AD209" s="746" t="s">
        <v>283</v>
      </c>
      <c r="AE209" s="47"/>
      <c r="AF209" s="228" t="str">
        <f t="shared" si="723"/>
        <v>EQUILIBRADA</v>
      </c>
      <c r="AG209" s="228" t="str">
        <f>IF(COUNTIF(AF209:AF218,"PARA MEJORAR")&gt;=1,"PARA MEJORAR","BIEN")</f>
        <v>BIEN</v>
      </c>
      <c r="AH209" s="228" t="str">
        <f>IF(COUNTIF(AG209:AG218,"PARA MEJORAR")&gt;=1,"PARA MEJORAR","BIEN")</f>
        <v>BIEN</v>
      </c>
      <c r="AI209" s="236"/>
      <c r="AJ209" s="881"/>
      <c r="AK209" s="58"/>
      <c r="AL209" s="59"/>
      <c r="AM209" s="59"/>
      <c r="AN209" s="59"/>
      <c r="AO209" s="59"/>
      <c r="AP209" s="60"/>
      <c r="AQ209" s="237"/>
    </row>
    <row r="210" spans="1:43" ht="30" customHeight="1" thickBot="1" x14ac:dyDescent="0.35">
      <c r="A210" s="1000"/>
      <c r="B210" s="890"/>
      <c r="C210" s="843"/>
      <c r="D210" s="846"/>
      <c r="E210" s="820"/>
      <c r="F210" s="823"/>
      <c r="G210" s="849"/>
      <c r="H210" s="829"/>
      <c r="I210" s="806"/>
      <c r="J210" s="806"/>
      <c r="K210" s="806"/>
      <c r="L210" s="839"/>
      <c r="M210" s="841"/>
      <c r="N210" s="49" t="s">
        <v>52</v>
      </c>
      <c r="O210" s="51">
        <v>0.4</v>
      </c>
      <c r="P210" s="51">
        <v>1</v>
      </c>
      <c r="Q210" s="51">
        <v>1</v>
      </c>
      <c r="R210" s="52">
        <v>1</v>
      </c>
      <c r="S210" s="53">
        <f t="shared" ref="S210" si="861">SUM(O210:O210)*M209</f>
        <v>0.12</v>
      </c>
      <c r="T210" s="54">
        <f t="shared" ref="T210" si="862">SUM(P210:P210)*M209</f>
        <v>0.3</v>
      </c>
      <c r="U210" s="54">
        <f t="shared" ref="U210" si="863">SUM(Q210:Q210)*M209</f>
        <v>0.3</v>
      </c>
      <c r="V210" s="55">
        <f t="shared" ref="V210" si="864">SUM(R210:R210)*M209</f>
        <v>0.3</v>
      </c>
      <c r="W210" s="56">
        <f t="shared" si="820"/>
        <v>0.3</v>
      </c>
      <c r="X210" s="248"/>
      <c r="Y210" s="251"/>
      <c r="Z210" s="254"/>
      <c r="AA210" s="257"/>
      <c r="AB210" s="257"/>
      <c r="AC210" s="369"/>
      <c r="AD210" s="747"/>
      <c r="AE210" s="57"/>
      <c r="AF210" s="235"/>
      <c r="AG210" s="236"/>
      <c r="AH210" s="236"/>
      <c r="AI210" s="236"/>
      <c r="AJ210" s="881"/>
      <c r="AK210" s="69"/>
      <c r="AP210" s="71"/>
      <c r="AQ210" s="238"/>
    </row>
    <row r="211" spans="1:43" ht="30" customHeight="1" x14ac:dyDescent="0.3">
      <c r="A211" s="1000"/>
      <c r="B211" s="890"/>
      <c r="C211" s="843"/>
      <c r="D211" s="846"/>
      <c r="E211" s="820"/>
      <c r="F211" s="823"/>
      <c r="G211" s="849"/>
      <c r="H211" s="829"/>
      <c r="I211" s="806"/>
      <c r="J211" s="806"/>
      <c r="K211" s="806"/>
      <c r="L211" s="831" t="s">
        <v>284</v>
      </c>
      <c r="M211" s="833">
        <v>0.3</v>
      </c>
      <c r="N211" s="72" t="s">
        <v>46</v>
      </c>
      <c r="O211" s="90">
        <v>0.25</v>
      </c>
      <c r="P211" s="90">
        <v>0.5</v>
      </c>
      <c r="Q211" s="90">
        <v>0.75</v>
      </c>
      <c r="R211" s="89">
        <v>1</v>
      </c>
      <c r="S211" s="65">
        <f t="shared" ref="S211" si="865">SUM(O211:O211)*M211</f>
        <v>7.4999999999999997E-2</v>
      </c>
      <c r="T211" s="66">
        <f t="shared" ref="T211" si="866">SUM(P211:P211)*M211</f>
        <v>0.15</v>
      </c>
      <c r="U211" s="66">
        <f t="shared" ref="U211" si="867">SUM(Q211:Q211)*M211</f>
        <v>0.22499999999999998</v>
      </c>
      <c r="V211" s="67">
        <f t="shared" ref="V211" si="868">SUM(R211:R211)*M211</f>
        <v>0.3</v>
      </c>
      <c r="W211" s="68">
        <f t="shared" si="820"/>
        <v>0.3</v>
      </c>
      <c r="X211" s="248"/>
      <c r="Y211" s="251"/>
      <c r="Z211" s="254"/>
      <c r="AA211" s="257"/>
      <c r="AB211" s="257"/>
      <c r="AC211" s="369"/>
      <c r="AD211" s="747"/>
      <c r="AE211" s="47"/>
      <c r="AF211" s="228" t="str">
        <f t="shared" si="723"/>
        <v>EQUILIBRADA</v>
      </c>
      <c r="AG211" s="236"/>
      <c r="AH211" s="236"/>
      <c r="AI211" s="236"/>
      <c r="AJ211" s="881"/>
      <c r="AK211" s="69"/>
      <c r="AP211" s="71"/>
      <c r="AQ211" s="238"/>
    </row>
    <row r="212" spans="1:43" ht="30" customHeight="1" thickBot="1" x14ac:dyDescent="0.35">
      <c r="A212" s="1000"/>
      <c r="B212" s="890"/>
      <c r="C212" s="843"/>
      <c r="D212" s="846"/>
      <c r="E212" s="820"/>
      <c r="F212" s="823"/>
      <c r="G212" s="849"/>
      <c r="H212" s="829"/>
      <c r="I212" s="806"/>
      <c r="J212" s="806"/>
      <c r="K212" s="806"/>
      <c r="L212" s="839"/>
      <c r="M212" s="841"/>
      <c r="N212" s="49" t="s">
        <v>52</v>
      </c>
      <c r="O212" s="51">
        <v>0.25</v>
      </c>
      <c r="P212" s="51">
        <v>0.75</v>
      </c>
      <c r="Q212" s="51">
        <v>0.75</v>
      </c>
      <c r="R212" s="52">
        <v>1</v>
      </c>
      <c r="S212" s="53">
        <f t="shared" ref="S212" si="869">SUM(O212:O212)*M211</f>
        <v>7.4999999999999997E-2</v>
      </c>
      <c r="T212" s="54">
        <f t="shared" ref="T212" si="870">SUM(P212:P212)*M211</f>
        <v>0.22499999999999998</v>
      </c>
      <c r="U212" s="54">
        <f t="shared" ref="U212" si="871">SUM(Q212:Q212)*M211</f>
        <v>0.22499999999999998</v>
      </c>
      <c r="V212" s="55">
        <f t="shared" ref="V212" si="872">SUM(R212:R212)*M211</f>
        <v>0.3</v>
      </c>
      <c r="W212" s="56">
        <f t="shared" si="820"/>
        <v>0.3</v>
      </c>
      <c r="X212" s="248"/>
      <c r="Y212" s="251"/>
      <c r="Z212" s="254"/>
      <c r="AA212" s="257"/>
      <c r="AB212" s="257"/>
      <c r="AC212" s="369"/>
      <c r="AD212" s="747"/>
      <c r="AE212" s="57"/>
      <c r="AF212" s="235"/>
      <c r="AG212" s="236"/>
      <c r="AH212" s="236"/>
      <c r="AI212" s="236"/>
      <c r="AJ212" s="881"/>
      <c r="AK212" s="69"/>
      <c r="AP212" s="71"/>
      <c r="AQ212" s="238"/>
    </row>
    <row r="213" spans="1:43" ht="30" customHeight="1" x14ac:dyDescent="0.3">
      <c r="A213" s="1000"/>
      <c r="B213" s="890"/>
      <c r="C213" s="843"/>
      <c r="D213" s="846"/>
      <c r="E213" s="820"/>
      <c r="F213" s="823"/>
      <c r="G213" s="849"/>
      <c r="H213" s="829"/>
      <c r="I213" s="806"/>
      <c r="J213" s="806"/>
      <c r="K213" s="806"/>
      <c r="L213" s="831" t="s">
        <v>285</v>
      </c>
      <c r="M213" s="833">
        <v>0.1</v>
      </c>
      <c r="N213" s="72" t="s">
        <v>46</v>
      </c>
      <c r="O213" s="90">
        <v>0.25</v>
      </c>
      <c r="P213" s="90">
        <v>0.5</v>
      </c>
      <c r="Q213" s="90">
        <v>0.75</v>
      </c>
      <c r="R213" s="89">
        <v>1</v>
      </c>
      <c r="S213" s="65">
        <f t="shared" ref="S213" si="873">SUM(O213:O213)*M213</f>
        <v>2.5000000000000001E-2</v>
      </c>
      <c r="T213" s="66">
        <f t="shared" ref="T213" si="874">SUM(P213:P213)*M213</f>
        <v>0.05</v>
      </c>
      <c r="U213" s="66">
        <f t="shared" ref="U213" si="875">SUM(Q213:Q213)*M213</f>
        <v>7.5000000000000011E-2</v>
      </c>
      <c r="V213" s="67">
        <f t="shared" ref="V213" si="876">SUM(R213:R213)*M213</f>
        <v>0.1</v>
      </c>
      <c r="W213" s="68">
        <f t="shared" si="820"/>
        <v>0.1</v>
      </c>
      <c r="X213" s="248"/>
      <c r="Y213" s="251"/>
      <c r="Z213" s="254"/>
      <c r="AA213" s="257"/>
      <c r="AB213" s="257"/>
      <c r="AC213" s="369"/>
      <c r="AD213" s="747"/>
      <c r="AE213" s="47"/>
      <c r="AF213" s="228" t="str">
        <f t="shared" si="723"/>
        <v>EQUILIBRADA</v>
      </c>
      <c r="AG213" s="236"/>
      <c r="AH213" s="236"/>
      <c r="AI213" s="236"/>
      <c r="AJ213" s="881"/>
      <c r="AK213" s="69"/>
      <c r="AP213" s="71"/>
      <c r="AQ213" s="238"/>
    </row>
    <row r="214" spans="1:43" ht="30" customHeight="1" thickBot="1" x14ac:dyDescent="0.35">
      <c r="A214" s="1000"/>
      <c r="B214" s="890"/>
      <c r="C214" s="843"/>
      <c r="D214" s="846"/>
      <c r="E214" s="820"/>
      <c r="F214" s="823"/>
      <c r="G214" s="849"/>
      <c r="H214" s="829"/>
      <c r="I214" s="806"/>
      <c r="J214" s="806"/>
      <c r="K214" s="806"/>
      <c r="L214" s="839"/>
      <c r="M214" s="841"/>
      <c r="N214" s="49" t="s">
        <v>52</v>
      </c>
      <c r="O214" s="51">
        <v>0.25</v>
      </c>
      <c r="P214" s="51">
        <v>0.75</v>
      </c>
      <c r="Q214" s="51">
        <v>0.75</v>
      </c>
      <c r="R214" s="52">
        <v>1</v>
      </c>
      <c r="S214" s="53">
        <f t="shared" ref="S214" si="877">SUM(O214:O214)*M213</f>
        <v>2.5000000000000001E-2</v>
      </c>
      <c r="T214" s="54">
        <f t="shared" ref="T214" si="878">SUM(P214:P214)*M213</f>
        <v>7.5000000000000011E-2</v>
      </c>
      <c r="U214" s="54">
        <f t="shared" ref="U214" si="879">SUM(Q214:Q214)*M213</f>
        <v>7.5000000000000011E-2</v>
      </c>
      <c r="V214" s="55">
        <f t="shared" ref="V214" si="880">SUM(R214:R214)*M213</f>
        <v>0.1</v>
      </c>
      <c r="W214" s="56">
        <f t="shared" si="820"/>
        <v>0.1</v>
      </c>
      <c r="X214" s="248"/>
      <c r="Y214" s="251"/>
      <c r="Z214" s="254"/>
      <c r="AA214" s="257"/>
      <c r="AB214" s="257"/>
      <c r="AC214" s="369"/>
      <c r="AD214" s="747"/>
      <c r="AE214" s="57"/>
      <c r="AF214" s="235"/>
      <c r="AG214" s="236"/>
      <c r="AH214" s="236"/>
      <c r="AI214" s="236"/>
      <c r="AJ214" s="881"/>
      <c r="AK214" s="69"/>
      <c r="AP214" s="71"/>
      <c r="AQ214" s="238"/>
    </row>
    <row r="215" spans="1:43" ht="30" customHeight="1" x14ac:dyDescent="0.3">
      <c r="A215" s="1000"/>
      <c r="B215" s="890"/>
      <c r="C215" s="843"/>
      <c r="D215" s="846"/>
      <c r="E215" s="820"/>
      <c r="F215" s="823"/>
      <c r="G215" s="849"/>
      <c r="H215" s="829"/>
      <c r="I215" s="806"/>
      <c r="J215" s="806"/>
      <c r="K215" s="806"/>
      <c r="L215" s="831" t="s">
        <v>286</v>
      </c>
      <c r="M215" s="833">
        <v>0.1</v>
      </c>
      <c r="N215" s="72" t="s">
        <v>46</v>
      </c>
      <c r="O215" s="90">
        <v>0.25</v>
      </c>
      <c r="P215" s="90">
        <v>0.5</v>
      </c>
      <c r="Q215" s="90">
        <v>0.75</v>
      </c>
      <c r="R215" s="89">
        <v>1</v>
      </c>
      <c r="S215" s="65">
        <f t="shared" ref="S215" si="881">SUM(O215:O215)*M215</f>
        <v>2.5000000000000001E-2</v>
      </c>
      <c r="T215" s="66">
        <f t="shared" ref="T215" si="882">SUM(P215:P215)*M215</f>
        <v>0.05</v>
      </c>
      <c r="U215" s="66">
        <f t="shared" ref="U215" si="883">SUM(Q215:Q215)*M215</f>
        <v>7.5000000000000011E-2</v>
      </c>
      <c r="V215" s="67">
        <f t="shared" ref="V215" si="884">SUM(R215:R215)*M215</f>
        <v>0.1</v>
      </c>
      <c r="W215" s="68">
        <f t="shared" si="820"/>
        <v>0.1</v>
      </c>
      <c r="X215" s="248"/>
      <c r="Y215" s="251"/>
      <c r="Z215" s="254"/>
      <c r="AA215" s="257"/>
      <c r="AB215" s="257"/>
      <c r="AC215" s="369"/>
      <c r="AD215" s="747"/>
      <c r="AE215" s="47"/>
      <c r="AF215" s="228" t="str">
        <f t="shared" si="723"/>
        <v>EQUILIBRADA</v>
      </c>
      <c r="AG215" s="236"/>
      <c r="AH215" s="236"/>
      <c r="AI215" s="236"/>
      <c r="AJ215" s="881"/>
      <c r="AK215" s="69"/>
      <c r="AP215" s="71"/>
      <c r="AQ215" s="238"/>
    </row>
    <row r="216" spans="1:43" ht="30" customHeight="1" thickBot="1" x14ac:dyDescent="0.35">
      <c r="A216" s="1000"/>
      <c r="B216" s="890"/>
      <c r="C216" s="843"/>
      <c r="D216" s="846"/>
      <c r="E216" s="820"/>
      <c r="F216" s="823"/>
      <c r="G216" s="849"/>
      <c r="H216" s="829"/>
      <c r="I216" s="806"/>
      <c r="J216" s="806"/>
      <c r="K216" s="806"/>
      <c r="L216" s="839"/>
      <c r="M216" s="841"/>
      <c r="N216" s="49" t="s">
        <v>52</v>
      </c>
      <c r="O216" s="51">
        <v>0.25</v>
      </c>
      <c r="P216" s="51">
        <v>0.75</v>
      </c>
      <c r="Q216" s="51">
        <v>0.75</v>
      </c>
      <c r="R216" s="52">
        <v>1</v>
      </c>
      <c r="S216" s="53">
        <f t="shared" ref="S216" si="885">SUM(O216:O216)*M215</f>
        <v>2.5000000000000001E-2</v>
      </c>
      <c r="T216" s="54">
        <f t="shared" ref="T216" si="886">SUM(P216:P216)*M215</f>
        <v>7.5000000000000011E-2</v>
      </c>
      <c r="U216" s="54">
        <f t="shared" ref="U216" si="887">SUM(Q216:Q216)*M215</f>
        <v>7.5000000000000011E-2</v>
      </c>
      <c r="V216" s="55">
        <f t="shared" ref="V216" si="888">SUM(R216:R216)*M215</f>
        <v>0.1</v>
      </c>
      <c r="W216" s="56">
        <f t="shared" si="820"/>
        <v>0.1</v>
      </c>
      <c r="X216" s="248"/>
      <c r="Y216" s="251"/>
      <c r="Z216" s="254"/>
      <c r="AA216" s="257"/>
      <c r="AB216" s="257"/>
      <c r="AC216" s="369"/>
      <c r="AD216" s="747"/>
      <c r="AE216" s="57"/>
      <c r="AF216" s="235"/>
      <c r="AG216" s="236"/>
      <c r="AH216" s="236"/>
      <c r="AI216" s="236"/>
      <c r="AJ216" s="881"/>
      <c r="AK216" s="69"/>
      <c r="AP216" s="71"/>
      <c r="AQ216" s="238"/>
    </row>
    <row r="217" spans="1:43" ht="30" customHeight="1" x14ac:dyDescent="0.3">
      <c r="A217" s="1000"/>
      <c r="B217" s="890"/>
      <c r="C217" s="843"/>
      <c r="D217" s="846"/>
      <c r="E217" s="820"/>
      <c r="F217" s="823"/>
      <c r="G217" s="849"/>
      <c r="H217" s="829"/>
      <c r="I217" s="806"/>
      <c r="J217" s="806"/>
      <c r="K217" s="806"/>
      <c r="L217" s="831" t="s">
        <v>287</v>
      </c>
      <c r="M217" s="833">
        <v>0.2</v>
      </c>
      <c r="N217" s="72" t="s">
        <v>46</v>
      </c>
      <c r="O217" s="90">
        <v>0.2</v>
      </c>
      <c r="P217" s="90">
        <v>0.5</v>
      </c>
      <c r="Q217" s="90">
        <v>0.9</v>
      </c>
      <c r="R217" s="89">
        <v>1</v>
      </c>
      <c r="S217" s="65">
        <f t="shared" ref="S217" si="889">SUM(O217:O217)*M217</f>
        <v>4.0000000000000008E-2</v>
      </c>
      <c r="T217" s="66">
        <f t="shared" ref="T217" si="890">SUM(P217:P217)*M217</f>
        <v>0.1</v>
      </c>
      <c r="U217" s="66">
        <f t="shared" ref="U217" si="891">SUM(Q217:Q217)*M217</f>
        <v>0.18000000000000002</v>
      </c>
      <c r="V217" s="67">
        <f t="shared" ref="V217" si="892">SUM(R217:R217)*M217</f>
        <v>0.2</v>
      </c>
      <c r="W217" s="68">
        <f t="shared" si="820"/>
        <v>0.2</v>
      </c>
      <c r="X217" s="248"/>
      <c r="Y217" s="251"/>
      <c r="Z217" s="254"/>
      <c r="AA217" s="257"/>
      <c r="AB217" s="257"/>
      <c r="AC217" s="369"/>
      <c r="AD217" s="747"/>
      <c r="AE217" s="47"/>
      <c r="AF217" s="228" t="str">
        <f t="shared" si="723"/>
        <v>EQUILIBRADA</v>
      </c>
      <c r="AG217" s="236"/>
      <c r="AH217" s="236"/>
      <c r="AI217" s="236"/>
      <c r="AJ217" s="881"/>
      <c r="AK217" s="69"/>
      <c r="AP217" s="71"/>
      <c r="AQ217" s="238"/>
    </row>
    <row r="218" spans="1:43" ht="30" customHeight="1" thickBot="1" x14ac:dyDescent="0.35">
      <c r="A218" s="1000"/>
      <c r="B218" s="890"/>
      <c r="C218" s="844"/>
      <c r="D218" s="847"/>
      <c r="E218" s="821"/>
      <c r="F218" s="824"/>
      <c r="G218" s="850"/>
      <c r="H218" s="830"/>
      <c r="I218" s="807"/>
      <c r="J218" s="807"/>
      <c r="K218" s="807"/>
      <c r="L218" s="832"/>
      <c r="M218" s="834"/>
      <c r="N218" s="73" t="s">
        <v>52</v>
      </c>
      <c r="O218" s="75">
        <v>0.2</v>
      </c>
      <c r="P218" s="75">
        <v>1</v>
      </c>
      <c r="Q218" s="75">
        <v>1</v>
      </c>
      <c r="R218" s="76">
        <v>1</v>
      </c>
      <c r="S218" s="85">
        <f t="shared" ref="S218" si="893">SUM(O218:O218)*M217</f>
        <v>4.0000000000000008E-2</v>
      </c>
      <c r="T218" s="86">
        <f t="shared" ref="T218" si="894">SUM(P218:P218)*M217</f>
        <v>0.2</v>
      </c>
      <c r="U218" s="86">
        <f t="shared" ref="U218" si="895">SUM(Q218:Q218)*M217</f>
        <v>0.2</v>
      </c>
      <c r="V218" s="87">
        <f t="shared" ref="V218" si="896">SUM(R218:R218)*M217</f>
        <v>0.2</v>
      </c>
      <c r="W218" s="88">
        <f t="shared" si="820"/>
        <v>0.2</v>
      </c>
      <c r="X218" s="249"/>
      <c r="Y218" s="252"/>
      <c r="Z218" s="255"/>
      <c r="AA218" s="258"/>
      <c r="AB218" s="258"/>
      <c r="AC218" s="369"/>
      <c r="AD218" s="754"/>
      <c r="AE218" s="57"/>
      <c r="AF218" s="235"/>
      <c r="AG218" s="229"/>
      <c r="AH218" s="229"/>
      <c r="AI218" s="236"/>
      <c r="AJ218" s="881"/>
      <c r="AK218" s="69"/>
      <c r="AP218" s="71"/>
      <c r="AQ218" s="239"/>
    </row>
    <row r="219" spans="1:43" ht="30" customHeight="1" x14ac:dyDescent="0.3">
      <c r="A219" s="1000"/>
      <c r="B219" s="890"/>
      <c r="C219" s="842">
        <v>17</v>
      </c>
      <c r="D219" s="845" t="s">
        <v>288</v>
      </c>
      <c r="E219" s="819">
        <v>17</v>
      </c>
      <c r="F219" s="822" t="s">
        <v>289</v>
      </c>
      <c r="G219" s="848" t="s">
        <v>290</v>
      </c>
      <c r="H219" s="828">
        <v>27</v>
      </c>
      <c r="I219" s="805" t="s">
        <v>291</v>
      </c>
      <c r="J219" s="805" t="s">
        <v>292</v>
      </c>
      <c r="K219" s="835" t="s">
        <v>293</v>
      </c>
      <c r="L219" s="838" t="s">
        <v>294</v>
      </c>
      <c r="M219" s="840">
        <v>0.5</v>
      </c>
      <c r="N219" s="61" t="s">
        <v>46</v>
      </c>
      <c r="O219" s="63">
        <v>0</v>
      </c>
      <c r="P219" s="63">
        <v>0</v>
      </c>
      <c r="Q219" s="63">
        <v>0</v>
      </c>
      <c r="R219" s="64">
        <v>0</v>
      </c>
      <c r="S219" s="43">
        <f t="shared" ref="S219" si="897">SUM(O219:O219)*M219</f>
        <v>0</v>
      </c>
      <c r="T219" s="44">
        <f t="shared" ref="T219" si="898">SUM(P219:P219)*M219</f>
        <v>0</v>
      </c>
      <c r="U219" s="44">
        <f t="shared" ref="U219" si="899">SUM(Q219:Q219)*M219</f>
        <v>0</v>
      </c>
      <c r="V219" s="45">
        <f t="shared" ref="V219" si="900">SUM(R219:R219)*M219</f>
        <v>0</v>
      </c>
      <c r="W219" s="46">
        <f t="shared" si="820"/>
        <v>0</v>
      </c>
      <c r="X219" s="247">
        <f>+S220+S222</f>
        <v>0</v>
      </c>
      <c r="Y219" s="250">
        <f>+T220+T222</f>
        <v>0</v>
      </c>
      <c r="Z219" s="253">
        <f>+U220+U222</f>
        <v>0</v>
      </c>
      <c r="AA219" s="256">
        <f>+V220+V222</f>
        <v>0</v>
      </c>
      <c r="AB219" s="256">
        <f>+W220+W222</f>
        <v>0</v>
      </c>
      <c r="AC219" s="369"/>
      <c r="AD219" s="746" t="s">
        <v>295</v>
      </c>
      <c r="AE219" s="47"/>
      <c r="AF219" s="342" t="s">
        <v>293</v>
      </c>
      <c r="AG219" s="342" t="s">
        <v>293</v>
      </c>
      <c r="AH219" s="342" t="s">
        <v>293</v>
      </c>
      <c r="AI219" s="236"/>
      <c r="AJ219" s="881"/>
      <c r="AK219" s="58"/>
      <c r="AL219" s="59"/>
      <c r="AM219" s="59"/>
      <c r="AN219" s="59"/>
      <c r="AO219" s="59"/>
      <c r="AP219" s="60"/>
      <c r="AQ219" s="237"/>
    </row>
    <row r="220" spans="1:43" ht="30" customHeight="1" thickBot="1" x14ac:dyDescent="0.35">
      <c r="A220" s="1000"/>
      <c r="B220" s="890"/>
      <c r="C220" s="843"/>
      <c r="D220" s="846"/>
      <c r="E220" s="820"/>
      <c r="F220" s="823"/>
      <c r="G220" s="849"/>
      <c r="H220" s="829"/>
      <c r="I220" s="806"/>
      <c r="J220" s="806"/>
      <c r="K220" s="836"/>
      <c r="L220" s="839"/>
      <c r="M220" s="841"/>
      <c r="N220" s="49" t="s">
        <v>52</v>
      </c>
      <c r="O220" s="51">
        <v>0</v>
      </c>
      <c r="P220" s="51">
        <v>0</v>
      </c>
      <c r="Q220" s="51">
        <v>0</v>
      </c>
      <c r="R220" s="52">
        <v>0</v>
      </c>
      <c r="S220" s="53">
        <f t="shared" ref="S220" si="901">SUM(O220:O220)*M219</f>
        <v>0</v>
      </c>
      <c r="T220" s="54">
        <f t="shared" ref="T220" si="902">SUM(P220:P220)*M219</f>
        <v>0</v>
      </c>
      <c r="U220" s="54">
        <f t="shared" ref="U220" si="903">SUM(Q220:Q220)*M219</f>
        <v>0</v>
      </c>
      <c r="V220" s="55">
        <f t="shared" ref="V220" si="904">SUM(R220:R220)*M219</f>
        <v>0</v>
      </c>
      <c r="W220" s="56">
        <f t="shared" si="820"/>
        <v>0</v>
      </c>
      <c r="X220" s="248"/>
      <c r="Y220" s="251"/>
      <c r="Z220" s="254"/>
      <c r="AA220" s="257"/>
      <c r="AB220" s="257"/>
      <c r="AC220" s="369"/>
      <c r="AD220" s="747"/>
      <c r="AE220" s="57"/>
      <c r="AF220" s="343"/>
      <c r="AG220" s="352"/>
      <c r="AH220" s="352"/>
      <c r="AI220" s="236"/>
      <c r="AJ220" s="881"/>
      <c r="AK220" s="69"/>
      <c r="AP220" s="71"/>
      <c r="AQ220" s="238"/>
    </row>
    <row r="221" spans="1:43" ht="30" customHeight="1" x14ac:dyDescent="0.3">
      <c r="A221" s="1000"/>
      <c r="B221" s="890"/>
      <c r="C221" s="843"/>
      <c r="D221" s="846"/>
      <c r="E221" s="820"/>
      <c r="F221" s="823"/>
      <c r="G221" s="849"/>
      <c r="H221" s="829"/>
      <c r="I221" s="806"/>
      <c r="J221" s="806"/>
      <c r="K221" s="836"/>
      <c r="L221" s="831" t="s">
        <v>296</v>
      </c>
      <c r="M221" s="833">
        <v>0.5</v>
      </c>
      <c r="N221" s="72" t="s">
        <v>46</v>
      </c>
      <c r="O221" s="90">
        <v>0</v>
      </c>
      <c r="P221" s="90">
        <v>0</v>
      </c>
      <c r="Q221" s="90">
        <v>0</v>
      </c>
      <c r="R221" s="89">
        <v>0</v>
      </c>
      <c r="S221" s="65">
        <f t="shared" ref="S221" si="905">SUM(O221:O221)*M221</f>
        <v>0</v>
      </c>
      <c r="T221" s="66">
        <f t="shared" ref="T221" si="906">SUM(P221:P221)*M221</f>
        <v>0</v>
      </c>
      <c r="U221" s="66">
        <f t="shared" ref="U221" si="907">SUM(Q221:Q221)*M221</f>
        <v>0</v>
      </c>
      <c r="V221" s="67">
        <f t="shared" ref="V221" si="908">SUM(R221:R221)*M221</f>
        <v>0</v>
      </c>
      <c r="W221" s="68">
        <f t="shared" si="820"/>
        <v>0</v>
      </c>
      <c r="X221" s="248"/>
      <c r="Y221" s="251"/>
      <c r="Z221" s="254"/>
      <c r="AA221" s="257"/>
      <c r="AB221" s="257"/>
      <c r="AC221" s="369"/>
      <c r="AD221" s="747"/>
      <c r="AE221" s="47"/>
      <c r="AF221" s="342" t="s">
        <v>293</v>
      </c>
      <c r="AG221" s="352"/>
      <c r="AH221" s="352"/>
      <c r="AI221" s="236"/>
      <c r="AJ221" s="881"/>
      <c r="AK221" s="69"/>
      <c r="AP221" s="71"/>
      <c r="AQ221" s="238"/>
    </row>
    <row r="222" spans="1:43" ht="30" customHeight="1" thickBot="1" x14ac:dyDescent="0.35">
      <c r="A222" s="1000"/>
      <c r="B222" s="890"/>
      <c r="C222" s="844"/>
      <c r="D222" s="847"/>
      <c r="E222" s="821"/>
      <c r="F222" s="824"/>
      <c r="G222" s="850"/>
      <c r="H222" s="829"/>
      <c r="I222" s="807"/>
      <c r="J222" s="807"/>
      <c r="K222" s="837"/>
      <c r="L222" s="832"/>
      <c r="M222" s="834"/>
      <c r="N222" s="73" t="s">
        <v>52</v>
      </c>
      <c r="O222" s="75">
        <v>0</v>
      </c>
      <c r="P222" s="75">
        <v>0</v>
      </c>
      <c r="Q222" s="75">
        <v>0</v>
      </c>
      <c r="R222" s="76">
        <v>0</v>
      </c>
      <c r="S222" s="85">
        <f t="shared" ref="S222" si="909">SUM(O222:O222)*M221</f>
        <v>0</v>
      </c>
      <c r="T222" s="86">
        <f t="shared" ref="T222" si="910">SUM(P222:P222)*M221</f>
        <v>0</v>
      </c>
      <c r="U222" s="86">
        <f t="shared" ref="U222" si="911">SUM(Q222:Q222)*M221</f>
        <v>0</v>
      </c>
      <c r="V222" s="87">
        <f t="shared" ref="V222" si="912">SUM(R222:R222)*M221</f>
        <v>0</v>
      </c>
      <c r="W222" s="88">
        <f t="shared" si="820"/>
        <v>0</v>
      </c>
      <c r="X222" s="249"/>
      <c r="Y222" s="252"/>
      <c r="Z222" s="255"/>
      <c r="AA222" s="258"/>
      <c r="AB222" s="258"/>
      <c r="AC222" s="369"/>
      <c r="AD222" s="754"/>
      <c r="AE222" s="57"/>
      <c r="AF222" s="343"/>
      <c r="AG222" s="353"/>
      <c r="AH222" s="353"/>
      <c r="AI222" s="236"/>
      <c r="AJ222" s="881"/>
      <c r="AK222" s="69"/>
      <c r="AP222" s="71"/>
      <c r="AQ222" s="239"/>
    </row>
    <row r="223" spans="1:43" ht="30" customHeight="1" x14ac:dyDescent="0.3">
      <c r="A223" s="1000"/>
      <c r="B223" s="890"/>
      <c r="C223" s="813"/>
      <c r="D223" s="816"/>
      <c r="E223" s="819"/>
      <c r="F223" s="822"/>
      <c r="G223" s="825" t="s">
        <v>156</v>
      </c>
      <c r="H223" s="828">
        <v>28</v>
      </c>
      <c r="I223" s="802"/>
      <c r="J223" s="805"/>
      <c r="K223" s="808">
        <v>0.1666</v>
      </c>
      <c r="L223" s="811" t="s">
        <v>221</v>
      </c>
      <c r="M223" s="812">
        <v>0.33</v>
      </c>
      <c r="N223" s="39" t="s">
        <v>46</v>
      </c>
      <c r="O223" s="96">
        <v>0</v>
      </c>
      <c r="P223" s="97">
        <v>1</v>
      </c>
      <c r="Q223" s="97">
        <v>1</v>
      </c>
      <c r="R223" s="98">
        <v>1</v>
      </c>
      <c r="S223" s="43">
        <f t="shared" ref="S223" si="913">SUM(O223:O223)*M223</f>
        <v>0</v>
      </c>
      <c r="T223" s="44">
        <f t="shared" ref="T223" si="914">SUM(P223:P223)*M223</f>
        <v>0.33</v>
      </c>
      <c r="U223" s="44">
        <f t="shared" ref="U223" si="915">SUM(Q223:Q223)*M223</f>
        <v>0.33</v>
      </c>
      <c r="V223" s="45">
        <f t="shared" ref="V223" si="916">SUM(R223:R223)*M223</f>
        <v>0.33</v>
      </c>
      <c r="W223" s="46">
        <f t="shared" si="820"/>
        <v>0.33</v>
      </c>
      <c r="X223" s="247">
        <f>+S224+S228+S226</f>
        <v>0</v>
      </c>
      <c r="Y223" s="250">
        <f>+T224+T228+T226</f>
        <v>0</v>
      </c>
      <c r="Z223" s="253">
        <f>+U224+U228+U226</f>
        <v>0.5</v>
      </c>
      <c r="AA223" s="256">
        <f>+V224+V228+V226</f>
        <v>1</v>
      </c>
      <c r="AB223" s="256">
        <f>+W224+W228+W226</f>
        <v>1</v>
      </c>
      <c r="AC223" s="369"/>
      <c r="AD223" s="801" t="s">
        <v>173</v>
      </c>
      <c r="AE223" s="47"/>
      <c r="AF223" s="228" t="str">
        <f t="shared" ref="AF223:AF285" si="917">+IF(R224&gt;R223,"SUPERADA",IF(V224=V223,"EQUILIBRADA",IF(V224&lt;V223,"PARA MEJORAR")))</f>
        <v>EQUILIBRADA</v>
      </c>
      <c r="AG223" s="228" t="str">
        <f>IF(COUNTIF(AF223:AF228,"PARA MEJORAR")&gt;=1,"PARA MEJORAR","BIEN")</f>
        <v>BIEN</v>
      </c>
      <c r="AH223" s="228"/>
      <c r="AI223" s="236"/>
      <c r="AJ223" s="881"/>
      <c r="AK223" s="93"/>
      <c r="AL223" s="94"/>
      <c r="AM223" s="94"/>
      <c r="AN223" s="94"/>
      <c r="AO223" s="94"/>
      <c r="AP223" s="95"/>
      <c r="AQ223" s="237"/>
    </row>
    <row r="224" spans="1:43" ht="30" customHeight="1" thickBot="1" x14ac:dyDescent="0.35">
      <c r="A224" s="1000"/>
      <c r="B224" s="890"/>
      <c r="C224" s="814"/>
      <c r="D224" s="817"/>
      <c r="E224" s="820"/>
      <c r="F224" s="823"/>
      <c r="G224" s="826"/>
      <c r="H224" s="829"/>
      <c r="I224" s="803"/>
      <c r="J224" s="806"/>
      <c r="K224" s="809"/>
      <c r="L224" s="796"/>
      <c r="M224" s="798"/>
      <c r="N224" s="49" t="s">
        <v>52</v>
      </c>
      <c r="O224" s="99">
        <v>0</v>
      </c>
      <c r="P224" s="100">
        <v>0</v>
      </c>
      <c r="Q224" s="100">
        <v>0.5</v>
      </c>
      <c r="R224" s="101">
        <v>1</v>
      </c>
      <c r="S224" s="53">
        <f t="shared" ref="S224" si="918">SUM(O224:O224)*M223</f>
        <v>0</v>
      </c>
      <c r="T224" s="54">
        <f t="shared" ref="T224" si="919">SUM(P224:P224)*M223</f>
        <v>0</v>
      </c>
      <c r="U224" s="54">
        <f t="shared" ref="U224" si="920">SUM(Q224:Q224)*M223</f>
        <v>0.16500000000000001</v>
      </c>
      <c r="V224" s="55">
        <f t="shared" ref="V224" si="921">SUM(R224:R224)*M223</f>
        <v>0.33</v>
      </c>
      <c r="W224" s="56">
        <f t="shared" si="820"/>
        <v>0.33</v>
      </c>
      <c r="X224" s="248"/>
      <c r="Y224" s="251"/>
      <c r="Z224" s="254"/>
      <c r="AA224" s="257"/>
      <c r="AB224" s="257"/>
      <c r="AC224" s="369"/>
      <c r="AD224" s="727"/>
      <c r="AE224" s="57"/>
      <c r="AF224" s="235"/>
      <c r="AG224" s="236"/>
      <c r="AH224" s="236"/>
      <c r="AI224" s="236"/>
      <c r="AJ224" s="881"/>
      <c r="AK224" s="69"/>
      <c r="AP224" s="71"/>
      <c r="AQ224" s="238"/>
    </row>
    <row r="225" spans="1:43" ht="30" customHeight="1" x14ac:dyDescent="0.3">
      <c r="A225" s="1000"/>
      <c r="B225" s="890"/>
      <c r="C225" s="814"/>
      <c r="D225" s="817"/>
      <c r="E225" s="820"/>
      <c r="F225" s="823"/>
      <c r="G225" s="826"/>
      <c r="H225" s="829"/>
      <c r="I225" s="803"/>
      <c r="J225" s="806"/>
      <c r="K225" s="809"/>
      <c r="L225" s="795" t="s">
        <v>162</v>
      </c>
      <c r="M225" s="797">
        <v>0.33</v>
      </c>
      <c r="N225" s="72" t="s">
        <v>46</v>
      </c>
      <c r="O225" s="102">
        <v>0</v>
      </c>
      <c r="P225" s="103">
        <v>0</v>
      </c>
      <c r="Q225" s="103">
        <v>1</v>
      </c>
      <c r="R225" s="104">
        <v>1</v>
      </c>
      <c r="S225" s="65">
        <f t="shared" ref="S225" si="922">SUM(O225:O225)*M225</f>
        <v>0</v>
      </c>
      <c r="T225" s="66">
        <f t="shared" ref="T225" si="923">SUM(P225:P225)*M225</f>
        <v>0</v>
      </c>
      <c r="U225" s="66">
        <f t="shared" ref="U225" si="924">SUM(Q225:Q225)*M225</f>
        <v>0.33</v>
      </c>
      <c r="V225" s="67">
        <f t="shared" ref="V225" si="925">SUM(R225:R225)*M225</f>
        <v>0.33</v>
      </c>
      <c r="W225" s="68">
        <f t="shared" si="820"/>
        <v>0.33</v>
      </c>
      <c r="X225" s="248"/>
      <c r="Y225" s="251"/>
      <c r="Z225" s="254"/>
      <c r="AA225" s="257"/>
      <c r="AB225" s="257"/>
      <c r="AC225" s="369"/>
      <c r="AD225" s="727"/>
      <c r="AE225" s="47"/>
      <c r="AF225" s="228" t="str">
        <f t="shared" si="917"/>
        <v>EQUILIBRADA</v>
      </c>
      <c r="AG225" s="236"/>
      <c r="AH225" s="236"/>
      <c r="AI225" s="236"/>
      <c r="AJ225" s="881"/>
      <c r="AK225" s="69"/>
      <c r="AP225" s="71"/>
      <c r="AQ225" s="238"/>
    </row>
    <row r="226" spans="1:43" ht="30" customHeight="1" thickBot="1" x14ac:dyDescent="0.35">
      <c r="A226" s="1000"/>
      <c r="B226" s="890"/>
      <c r="C226" s="814"/>
      <c r="D226" s="817"/>
      <c r="E226" s="820"/>
      <c r="F226" s="823"/>
      <c r="G226" s="826"/>
      <c r="H226" s="829"/>
      <c r="I226" s="803"/>
      <c r="J226" s="806"/>
      <c r="K226" s="809"/>
      <c r="L226" s="796"/>
      <c r="M226" s="798"/>
      <c r="N226" s="105" t="s">
        <v>52</v>
      </c>
      <c r="O226" s="99">
        <v>0</v>
      </c>
      <c r="P226" s="100">
        <v>0</v>
      </c>
      <c r="Q226" s="100">
        <v>0.5</v>
      </c>
      <c r="R226" s="101">
        <v>1</v>
      </c>
      <c r="S226" s="53">
        <f t="shared" ref="S226" si="926">SUM(O226:O226)*M225</f>
        <v>0</v>
      </c>
      <c r="T226" s="54">
        <f t="shared" ref="T226" si="927">SUM(P226:P226)*M225</f>
        <v>0</v>
      </c>
      <c r="U226" s="54">
        <f t="shared" ref="U226" si="928">SUM(Q226:Q226)*M225</f>
        <v>0.16500000000000001</v>
      </c>
      <c r="V226" s="55">
        <f t="shared" ref="V226" si="929">SUM(R226:R226)*M225</f>
        <v>0.33</v>
      </c>
      <c r="W226" s="56">
        <f t="shared" si="820"/>
        <v>0.33</v>
      </c>
      <c r="X226" s="248"/>
      <c r="Y226" s="251"/>
      <c r="Z226" s="254"/>
      <c r="AA226" s="257"/>
      <c r="AB226" s="257"/>
      <c r="AC226" s="369"/>
      <c r="AD226" s="727"/>
      <c r="AE226" s="57"/>
      <c r="AF226" s="235"/>
      <c r="AG226" s="236"/>
      <c r="AH226" s="236"/>
      <c r="AI226" s="236"/>
      <c r="AJ226" s="881"/>
      <c r="AK226" s="69"/>
      <c r="AP226" s="71"/>
      <c r="AQ226" s="238"/>
    </row>
    <row r="227" spans="1:43" ht="30" customHeight="1" x14ac:dyDescent="0.3">
      <c r="A227" s="1000"/>
      <c r="B227" s="890"/>
      <c r="C227" s="814"/>
      <c r="D227" s="817"/>
      <c r="E227" s="820"/>
      <c r="F227" s="823"/>
      <c r="G227" s="826"/>
      <c r="H227" s="829"/>
      <c r="I227" s="803"/>
      <c r="J227" s="806"/>
      <c r="K227" s="809"/>
      <c r="L227" s="795" t="s">
        <v>163</v>
      </c>
      <c r="M227" s="797">
        <v>0.34</v>
      </c>
      <c r="N227" s="106" t="s">
        <v>46</v>
      </c>
      <c r="O227" s="102">
        <v>0</v>
      </c>
      <c r="P227" s="103">
        <v>0</v>
      </c>
      <c r="Q227" s="103">
        <v>1</v>
      </c>
      <c r="R227" s="104">
        <v>1</v>
      </c>
      <c r="S227" s="65">
        <f t="shared" ref="S227" si="930">SUM(O227:O227)*M227</f>
        <v>0</v>
      </c>
      <c r="T227" s="66">
        <f t="shared" ref="T227" si="931">SUM(P227:P227)*M227</f>
        <v>0</v>
      </c>
      <c r="U227" s="66">
        <f t="shared" ref="U227" si="932">SUM(Q227:Q227)*M227</f>
        <v>0.34</v>
      </c>
      <c r="V227" s="67">
        <f t="shared" ref="V227" si="933">SUM(R227:R227)*M227</f>
        <v>0.34</v>
      </c>
      <c r="W227" s="68">
        <f t="shared" si="820"/>
        <v>0.34</v>
      </c>
      <c r="X227" s="248"/>
      <c r="Y227" s="251"/>
      <c r="Z227" s="254"/>
      <c r="AA227" s="257"/>
      <c r="AB227" s="257"/>
      <c r="AC227" s="369"/>
      <c r="AD227" s="727"/>
      <c r="AE227" s="47"/>
      <c r="AF227" s="228" t="str">
        <f t="shared" si="917"/>
        <v>EQUILIBRADA</v>
      </c>
      <c r="AG227" s="236"/>
      <c r="AH227" s="236"/>
      <c r="AI227" s="236"/>
      <c r="AJ227" s="881"/>
      <c r="AK227" s="69"/>
      <c r="AP227" s="71"/>
      <c r="AQ227" s="238"/>
    </row>
    <row r="228" spans="1:43" ht="30" customHeight="1" thickBot="1" x14ac:dyDescent="0.35">
      <c r="A228" s="1000"/>
      <c r="B228" s="891"/>
      <c r="C228" s="815"/>
      <c r="D228" s="818"/>
      <c r="E228" s="821"/>
      <c r="F228" s="824"/>
      <c r="G228" s="827"/>
      <c r="H228" s="830"/>
      <c r="I228" s="804"/>
      <c r="J228" s="807"/>
      <c r="K228" s="810"/>
      <c r="L228" s="799"/>
      <c r="M228" s="800"/>
      <c r="N228" s="73" t="s">
        <v>52</v>
      </c>
      <c r="O228" s="107">
        <v>0</v>
      </c>
      <c r="P228" s="108">
        <v>0</v>
      </c>
      <c r="Q228" s="108">
        <v>0.5</v>
      </c>
      <c r="R228" s="109">
        <v>1</v>
      </c>
      <c r="S228" s="85">
        <f t="shared" ref="S228" si="934">SUM(O228:O228)*M227</f>
        <v>0</v>
      </c>
      <c r="T228" s="86">
        <f t="shared" ref="T228" si="935">SUM(P228:P228)*M227</f>
        <v>0</v>
      </c>
      <c r="U228" s="86">
        <f t="shared" ref="U228" si="936">SUM(Q228:Q228)*M227</f>
        <v>0.17</v>
      </c>
      <c r="V228" s="87">
        <f t="shared" ref="V228" si="937">SUM(R228:R228)*M227</f>
        <v>0.34</v>
      </c>
      <c r="W228" s="88">
        <f t="shared" si="820"/>
        <v>0.34</v>
      </c>
      <c r="X228" s="249"/>
      <c r="Y228" s="252"/>
      <c r="Z228" s="255"/>
      <c r="AA228" s="258"/>
      <c r="AB228" s="258"/>
      <c r="AC228" s="370"/>
      <c r="AD228" s="728"/>
      <c r="AE228" s="57"/>
      <c r="AF228" s="235"/>
      <c r="AG228" s="229"/>
      <c r="AH228" s="229"/>
      <c r="AI228" s="229"/>
      <c r="AJ228" s="882"/>
      <c r="AK228" s="69"/>
      <c r="AP228" s="71"/>
      <c r="AQ228" s="239"/>
    </row>
    <row r="229" spans="1:43" ht="30" customHeight="1" x14ac:dyDescent="0.3">
      <c r="A229" s="1000"/>
      <c r="B229" s="792" t="s">
        <v>297</v>
      </c>
      <c r="C229" s="733">
        <v>18</v>
      </c>
      <c r="D229" s="736" t="s">
        <v>298</v>
      </c>
      <c r="E229" s="705">
        <v>18</v>
      </c>
      <c r="F229" s="708" t="s">
        <v>299</v>
      </c>
      <c r="G229" s="739" t="s">
        <v>300</v>
      </c>
      <c r="H229" s="742">
        <v>29</v>
      </c>
      <c r="I229" s="729" t="s">
        <v>301</v>
      </c>
      <c r="J229" s="729" t="s">
        <v>302</v>
      </c>
      <c r="K229" s="789">
        <f>AA229/(W229+W231+W233+W235+W237+W239)</f>
        <v>0.81180000000000019</v>
      </c>
      <c r="L229" s="732" t="s">
        <v>303</v>
      </c>
      <c r="M229" s="688">
        <v>0.3</v>
      </c>
      <c r="N229" s="39" t="s">
        <v>46</v>
      </c>
      <c r="O229" s="41">
        <v>0.3</v>
      </c>
      <c r="P229" s="41">
        <v>0.5</v>
      </c>
      <c r="Q229" s="41">
        <v>0.7</v>
      </c>
      <c r="R229" s="42">
        <v>1</v>
      </c>
      <c r="S229" s="43">
        <f t="shared" ref="S229" si="938">SUM(O229:O229)*M229</f>
        <v>0.09</v>
      </c>
      <c r="T229" s="44">
        <f t="shared" ref="T229" si="939">SUM(P229:P229)*M229</f>
        <v>0.15</v>
      </c>
      <c r="U229" s="44">
        <f t="shared" ref="U229" si="940">SUM(Q229:Q229)*M229</f>
        <v>0.21</v>
      </c>
      <c r="V229" s="45">
        <f t="shared" ref="V229" si="941">SUM(R229:R229)*M229</f>
        <v>0.3</v>
      </c>
      <c r="W229" s="46">
        <f t="shared" si="820"/>
        <v>0.3</v>
      </c>
      <c r="X229" s="247">
        <f>+S230+S232+S234+S236+S238+S240</f>
        <v>0.26955000000000001</v>
      </c>
      <c r="Y229" s="250">
        <f>+T230+T232+T234+T236+T238+T240</f>
        <v>0.49848999999999993</v>
      </c>
      <c r="Z229" s="253">
        <f>+U230+U232+U234+U236+U238+U240</f>
        <v>0.67273000000000005</v>
      </c>
      <c r="AA229" s="256">
        <f>+V230+V232+V234+V236+V238+V240</f>
        <v>0.81180000000000008</v>
      </c>
      <c r="AB229" s="256">
        <f>+W230+W232+W234+W236+W238+W240</f>
        <v>0.81180000000000008</v>
      </c>
      <c r="AC229" s="368" t="s">
        <v>304</v>
      </c>
      <c r="AD229" s="746" t="s">
        <v>305</v>
      </c>
      <c r="AE229" s="47"/>
      <c r="AF229" s="228" t="str">
        <f t="shared" si="917"/>
        <v>PARA MEJORAR</v>
      </c>
      <c r="AG229" s="228" t="str">
        <f>IF(COUNTIF(AF229:AF240,"PARA MEJORAR")&gt;=1,"PARA MEJORAR","BIEN")</f>
        <v>PARA MEJORAR</v>
      </c>
      <c r="AH229" s="228" t="str">
        <f>IF(COUNTIF(AG229:AG240,"PARA MEJORAR")&gt;=1,"PARA MEJORAR","BIEN")</f>
        <v>PARA MEJORAR</v>
      </c>
      <c r="AI229" s="228" t="str">
        <f>IF(COUNTIF(AH229:AH424,"PARA MEJORAR")&gt;=1,"PARA MEJORAR","BIEN")</f>
        <v>PARA MEJORAR</v>
      </c>
      <c r="AJ229" s="785" t="s">
        <v>306</v>
      </c>
      <c r="AK229" s="58"/>
      <c r="AL229" s="59"/>
      <c r="AM229" s="59"/>
      <c r="AN229" s="59"/>
      <c r="AO229" s="59"/>
      <c r="AP229" s="60"/>
      <c r="AQ229" s="237"/>
    </row>
    <row r="230" spans="1:43" ht="30" customHeight="1" thickBot="1" x14ac:dyDescent="0.35">
      <c r="A230" s="1000"/>
      <c r="B230" s="793"/>
      <c r="C230" s="734"/>
      <c r="D230" s="737"/>
      <c r="E230" s="706"/>
      <c r="F230" s="709"/>
      <c r="G230" s="740"/>
      <c r="H230" s="743"/>
      <c r="I230" s="730"/>
      <c r="J230" s="730"/>
      <c r="K230" s="790"/>
      <c r="L230" s="718"/>
      <c r="M230" s="689"/>
      <c r="N230" s="49" t="s">
        <v>52</v>
      </c>
      <c r="O230" s="51">
        <v>0.375</v>
      </c>
      <c r="P230" s="51">
        <v>0.61429999999999996</v>
      </c>
      <c r="Q230" s="51">
        <v>0.75209999999999999</v>
      </c>
      <c r="R230" s="52">
        <v>0.875</v>
      </c>
      <c r="S230" s="53">
        <f t="shared" ref="S230" si="942">SUM(O230:O230)*M229</f>
        <v>0.11249999999999999</v>
      </c>
      <c r="T230" s="54">
        <f t="shared" ref="T230" si="943">SUM(P230:P230)*M229</f>
        <v>0.18428999999999998</v>
      </c>
      <c r="U230" s="54">
        <f t="shared" ref="U230" si="944">SUM(Q230:Q230)*M229</f>
        <v>0.22563</v>
      </c>
      <c r="V230" s="55">
        <f t="shared" ref="V230" si="945">SUM(R230:R230)*M229</f>
        <v>0.26250000000000001</v>
      </c>
      <c r="W230" s="56">
        <f t="shared" si="820"/>
        <v>0.26250000000000001</v>
      </c>
      <c r="X230" s="248"/>
      <c r="Y230" s="251"/>
      <c r="Z230" s="254"/>
      <c r="AA230" s="257"/>
      <c r="AB230" s="257"/>
      <c r="AC230" s="369"/>
      <c r="AD230" s="758"/>
      <c r="AE230" s="57"/>
      <c r="AF230" s="235"/>
      <c r="AG230" s="236"/>
      <c r="AH230" s="236"/>
      <c r="AI230" s="236"/>
      <c r="AJ230" s="786"/>
      <c r="AK230" s="69"/>
      <c r="AP230" s="71"/>
      <c r="AQ230" s="238"/>
    </row>
    <row r="231" spans="1:43" ht="30" customHeight="1" x14ac:dyDescent="0.3">
      <c r="A231" s="1000"/>
      <c r="B231" s="793"/>
      <c r="C231" s="734"/>
      <c r="D231" s="737"/>
      <c r="E231" s="706"/>
      <c r="F231" s="709"/>
      <c r="G231" s="740"/>
      <c r="H231" s="743"/>
      <c r="I231" s="730"/>
      <c r="J231" s="730"/>
      <c r="K231" s="790"/>
      <c r="L231" s="717" t="s">
        <v>307</v>
      </c>
      <c r="M231" s="719">
        <v>0.15</v>
      </c>
      <c r="N231" s="72" t="s">
        <v>46</v>
      </c>
      <c r="O231" s="90">
        <v>0.5</v>
      </c>
      <c r="P231" s="90">
        <v>1</v>
      </c>
      <c r="Q231" s="90">
        <v>1</v>
      </c>
      <c r="R231" s="89">
        <v>1</v>
      </c>
      <c r="S231" s="65">
        <f t="shared" ref="S231" si="946">SUM(O231:O231)*M231</f>
        <v>7.4999999999999997E-2</v>
      </c>
      <c r="T231" s="66">
        <f t="shared" ref="T231" si="947">SUM(P231:P231)*M231</f>
        <v>0.15</v>
      </c>
      <c r="U231" s="66">
        <f t="shared" ref="U231" si="948">SUM(Q231:Q231)*M231</f>
        <v>0.15</v>
      </c>
      <c r="V231" s="67">
        <f t="shared" ref="V231" si="949">SUM(R231:R231)*M231</f>
        <v>0.15</v>
      </c>
      <c r="W231" s="68">
        <f t="shared" si="820"/>
        <v>0.15</v>
      </c>
      <c r="X231" s="248"/>
      <c r="Y231" s="251"/>
      <c r="Z231" s="254"/>
      <c r="AA231" s="257"/>
      <c r="AB231" s="257"/>
      <c r="AC231" s="369"/>
      <c r="AD231" s="745" t="s">
        <v>305</v>
      </c>
      <c r="AE231" s="47"/>
      <c r="AF231" s="228" t="str">
        <f t="shared" si="917"/>
        <v>EQUILIBRADA</v>
      </c>
      <c r="AG231" s="236"/>
      <c r="AH231" s="236"/>
      <c r="AI231" s="236"/>
      <c r="AJ231" s="786"/>
      <c r="AK231" s="69"/>
      <c r="AP231" s="71"/>
      <c r="AQ231" s="238"/>
    </row>
    <row r="232" spans="1:43" ht="30" customHeight="1" thickBot="1" x14ac:dyDescent="0.35">
      <c r="A232" s="1000"/>
      <c r="B232" s="793"/>
      <c r="C232" s="734"/>
      <c r="D232" s="737"/>
      <c r="E232" s="706"/>
      <c r="F232" s="709"/>
      <c r="G232" s="740"/>
      <c r="H232" s="743"/>
      <c r="I232" s="730"/>
      <c r="J232" s="730"/>
      <c r="K232" s="790"/>
      <c r="L232" s="718"/>
      <c r="M232" s="689"/>
      <c r="N232" s="49" t="s">
        <v>52</v>
      </c>
      <c r="O232" s="51">
        <v>0.5</v>
      </c>
      <c r="P232" s="51">
        <v>0.9</v>
      </c>
      <c r="Q232" s="51">
        <v>1</v>
      </c>
      <c r="R232" s="52">
        <v>1</v>
      </c>
      <c r="S232" s="53">
        <f t="shared" ref="S232" si="950">SUM(O232:O232)*M231</f>
        <v>7.4999999999999997E-2</v>
      </c>
      <c r="T232" s="54">
        <f t="shared" ref="T232" si="951">SUM(P232:P232)*M231</f>
        <v>0.13500000000000001</v>
      </c>
      <c r="U232" s="54">
        <f t="shared" ref="U232" si="952">SUM(Q232:Q232)*M231</f>
        <v>0.15</v>
      </c>
      <c r="V232" s="55">
        <f t="shared" ref="V232" si="953">SUM(R232:R232)*M231</f>
        <v>0.15</v>
      </c>
      <c r="W232" s="56">
        <f t="shared" si="820"/>
        <v>0.15</v>
      </c>
      <c r="X232" s="248"/>
      <c r="Y232" s="251"/>
      <c r="Z232" s="254"/>
      <c r="AA232" s="257"/>
      <c r="AB232" s="257"/>
      <c r="AC232" s="369"/>
      <c r="AD232" s="758"/>
      <c r="AE232" s="57"/>
      <c r="AF232" s="235"/>
      <c r="AG232" s="236"/>
      <c r="AH232" s="236"/>
      <c r="AI232" s="236"/>
      <c r="AJ232" s="786"/>
      <c r="AK232" s="69"/>
      <c r="AP232" s="71"/>
      <c r="AQ232" s="238"/>
    </row>
    <row r="233" spans="1:43" ht="30" customHeight="1" x14ac:dyDescent="0.3">
      <c r="A233" s="1000"/>
      <c r="B233" s="793"/>
      <c r="C233" s="734"/>
      <c r="D233" s="737"/>
      <c r="E233" s="706"/>
      <c r="F233" s="709"/>
      <c r="G233" s="740"/>
      <c r="H233" s="743"/>
      <c r="I233" s="730"/>
      <c r="J233" s="730"/>
      <c r="K233" s="790"/>
      <c r="L233" s="717" t="s">
        <v>308</v>
      </c>
      <c r="M233" s="719">
        <v>0.25</v>
      </c>
      <c r="N233" s="72" t="s">
        <v>46</v>
      </c>
      <c r="O233" s="90">
        <v>0.15</v>
      </c>
      <c r="P233" s="90">
        <v>0.3</v>
      </c>
      <c r="Q233" s="90">
        <v>0.5</v>
      </c>
      <c r="R233" s="89">
        <v>1</v>
      </c>
      <c r="S233" s="65">
        <f t="shared" ref="S233" si="954">SUM(O233:O233)*M233</f>
        <v>3.7499999999999999E-2</v>
      </c>
      <c r="T233" s="66">
        <f t="shared" ref="T233" si="955">SUM(P233:P233)*M233</f>
        <v>7.4999999999999997E-2</v>
      </c>
      <c r="U233" s="66">
        <f t="shared" ref="U233" si="956">SUM(Q233:Q233)*M233</f>
        <v>0.125</v>
      </c>
      <c r="V233" s="67">
        <f t="shared" ref="V233" si="957">SUM(R233:R233)*M233</f>
        <v>0.25</v>
      </c>
      <c r="W233" s="68">
        <f t="shared" si="820"/>
        <v>0.25</v>
      </c>
      <c r="X233" s="248"/>
      <c r="Y233" s="251"/>
      <c r="Z233" s="254"/>
      <c r="AA233" s="257"/>
      <c r="AB233" s="257"/>
      <c r="AC233" s="369"/>
      <c r="AD233" s="745" t="s">
        <v>309</v>
      </c>
      <c r="AE233" s="47"/>
      <c r="AF233" s="228" t="str">
        <f t="shared" si="917"/>
        <v>PARA MEJORAR</v>
      </c>
      <c r="AG233" s="236"/>
      <c r="AH233" s="236"/>
      <c r="AI233" s="236"/>
      <c r="AJ233" s="786"/>
      <c r="AK233" s="69"/>
      <c r="AP233" s="71"/>
      <c r="AQ233" s="238"/>
    </row>
    <row r="234" spans="1:43" ht="51" customHeight="1" thickBot="1" x14ac:dyDescent="0.35">
      <c r="A234" s="1000"/>
      <c r="B234" s="793"/>
      <c r="C234" s="734"/>
      <c r="D234" s="737"/>
      <c r="E234" s="706"/>
      <c r="F234" s="709"/>
      <c r="G234" s="740"/>
      <c r="H234" s="743"/>
      <c r="I234" s="730"/>
      <c r="J234" s="730"/>
      <c r="K234" s="790"/>
      <c r="L234" s="718"/>
      <c r="M234" s="689"/>
      <c r="N234" s="49" t="s">
        <v>52</v>
      </c>
      <c r="O234" s="51">
        <v>0.18820000000000001</v>
      </c>
      <c r="P234" s="51">
        <v>0.34079999999999999</v>
      </c>
      <c r="Q234" s="51">
        <v>0.48080000000000001</v>
      </c>
      <c r="R234" s="52">
        <v>0.75939999999999996</v>
      </c>
      <c r="S234" s="53">
        <f t="shared" ref="S234" si="958">SUM(O234:O234)*M233</f>
        <v>4.7050000000000002E-2</v>
      </c>
      <c r="T234" s="54">
        <f t="shared" ref="T234" si="959">SUM(P234:P234)*M233</f>
        <v>8.5199999999999998E-2</v>
      </c>
      <c r="U234" s="54">
        <f t="shared" ref="U234" si="960">SUM(Q234:Q234)*M233</f>
        <v>0.1202</v>
      </c>
      <c r="V234" s="55">
        <f t="shared" ref="V234" si="961">SUM(R234:R234)*M233</f>
        <v>0.18984999999999999</v>
      </c>
      <c r="W234" s="56">
        <f t="shared" si="820"/>
        <v>0.18984999999999999</v>
      </c>
      <c r="X234" s="248"/>
      <c r="Y234" s="251"/>
      <c r="Z234" s="254"/>
      <c r="AA234" s="257"/>
      <c r="AB234" s="257"/>
      <c r="AC234" s="369"/>
      <c r="AD234" s="758"/>
      <c r="AE234" s="57"/>
      <c r="AF234" s="235"/>
      <c r="AG234" s="236"/>
      <c r="AH234" s="236"/>
      <c r="AI234" s="236"/>
      <c r="AJ234" s="786"/>
      <c r="AK234" s="69"/>
      <c r="AP234" s="71"/>
      <c r="AQ234" s="238"/>
    </row>
    <row r="235" spans="1:43" ht="30" customHeight="1" x14ac:dyDescent="0.3">
      <c r="A235" s="1000"/>
      <c r="B235" s="793"/>
      <c r="C235" s="734"/>
      <c r="D235" s="737"/>
      <c r="E235" s="706"/>
      <c r="F235" s="709"/>
      <c r="G235" s="740"/>
      <c r="H235" s="743"/>
      <c r="I235" s="730"/>
      <c r="J235" s="730"/>
      <c r="K235" s="790"/>
      <c r="L235" s="717" t="s">
        <v>310</v>
      </c>
      <c r="M235" s="719">
        <v>0.1</v>
      </c>
      <c r="N235" s="72" t="s">
        <v>46</v>
      </c>
      <c r="O235" s="90">
        <v>0.15</v>
      </c>
      <c r="P235" s="90">
        <v>0.3</v>
      </c>
      <c r="Q235" s="90">
        <v>0.5</v>
      </c>
      <c r="R235" s="89">
        <v>1</v>
      </c>
      <c r="S235" s="65">
        <f t="shared" ref="S235" si="962">SUM(O235:O235)*M235</f>
        <v>1.4999999999999999E-2</v>
      </c>
      <c r="T235" s="66">
        <f t="shared" ref="T235" si="963">SUM(P235:P235)*M235</f>
        <v>0.03</v>
      </c>
      <c r="U235" s="66">
        <f t="shared" ref="U235" si="964">SUM(Q235:Q235)*M235</f>
        <v>0.05</v>
      </c>
      <c r="V235" s="67">
        <f t="shared" ref="V235" si="965">SUM(R235:R235)*M235</f>
        <v>0.1</v>
      </c>
      <c r="W235" s="68">
        <f t="shared" si="820"/>
        <v>0.1</v>
      </c>
      <c r="X235" s="248"/>
      <c r="Y235" s="251"/>
      <c r="Z235" s="254"/>
      <c r="AA235" s="257"/>
      <c r="AB235" s="257"/>
      <c r="AC235" s="369"/>
      <c r="AD235" s="745" t="s">
        <v>311</v>
      </c>
      <c r="AE235" s="47"/>
      <c r="AF235" s="228" t="str">
        <f t="shared" si="917"/>
        <v>PARA MEJORAR</v>
      </c>
      <c r="AG235" s="236"/>
      <c r="AH235" s="236"/>
      <c r="AI235" s="236"/>
      <c r="AJ235" s="786"/>
      <c r="AK235" s="69"/>
      <c r="AP235" s="71"/>
      <c r="AQ235" s="238"/>
    </row>
    <row r="236" spans="1:43" ht="58.5" customHeight="1" thickBot="1" x14ac:dyDescent="0.35">
      <c r="A236" s="1000"/>
      <c r="B236" s="793"/>
      <c r="C236" s="734"/>
      <c r="D236" s="737"/>
      <c r="E236" s="706"/>
      <c r="F236" s="709"/>
      <c r="G236" s="740"/>
      <c r="H236" s="743"/>
      <c r="I236" s="730"/>
      <c r="J236" s="730"/>
      <c r="K236" s="790"/>
      <c r="L236" s="718"/>
      <c r="M236" s="689"/>
      <c r="N236" s="49" t="s">
        <v>52</v>
      </c>
      <c r="O236" s="51">
        <v>0.15</v>
      </c>
      <c r="P236" s="51">
        <v>0.4</v>
      </c>
      <c r="Q236" s="51">
        <v>0.61599999999999999</v>
      </c>
      <c r="R236" s="52">
        <v>0.76400000000000001</v>
      </c>
      <c r="S236" s="53">
        <f t="shared" ref="S236" si="966">SUM(O236:O236)*M235</f>
        <v>1.4999999999999999E-2</v>
      </c>
      <c r="T236" s="54">
        <f t="shared" ref="T236" si="967">SUM(P236:P236)*M235</f>
        <v>4.0000000000000008E-2</v>
      </c>
      <c r="U236" s="54">
        <f t="shared" ref="U236" si="968">SUM(Q236:Q236)*M235</f>
        <v>6.1600000000000002E-2</v>
      </c>
      <c r="V236" s="55">
        <f t="shared" ref="V236" si="969">SUM(R236:R236)*M235</f>
        <v>7.640000000000001E-2</v>
      </c>
      <c r="W236" s="56">
        <f t="shared" si="820"/>
        <v>7.640000000000001E-2</v>
      </c>
      <c r="X236" s="248"/>
      <c r="Y236" s="251"/>
      <c r="Z236" s="254"/>
      <c r="AA236" s="257"/>
      <c r="AB236" s="257"/>
      <c r="AC236" s="369"/>
      <c r="AD236" s="758"/>
      <c r="AE236" s="57"/>
      <c r="AF236" s="235"/>
      <c r="AG236" s="236"/>
      <c r="AH236" s="236"/>
      <c r="AI236" s="236"/>
      <c r="AJ236" s="786"/>
      <c r="AK236" s="69"/>
      <c r="AP236" s="71"/>
      <c r="AQ236" s="238"/>
    </row>
    <row r="237" spans="1:43" ht="30" customHeight="1" x14ac:dyDescent="0.3">
      <c r="A237" s="1000"/>
      <c r="B237" s="793"/>
      <c r="C237" s="734"/>
      <c r="D237" s="737"/>
      <c r="E237" s="706"/>
      <c r="F237" s="709"/>
      <c r="G237" s="740"/>
      <c r="H237" s="743"/>
      <c r="I237" s="730"/>
      <c r="J237" s="730"/>
      <c r="K237" s="790"/>
      <c r="L237" s="717" t="s">
        <v>312</v>
      </c>
      <c r="M237" s="719">
        <v>0.1</v>
      </c>
      <c r="N237" s="72" t="s">
        <v>46</v>
      </c>
      <c r="O237" s="90">
        <v>0.1</v>
      </c>
      <c r="P237" s="90">
        <v>0.3</v>
      </c>
      <c r="Q237" s="90">
        <v>0.5</v>
      </c>
      <c r="R237" s="89">
        <v>1</v>
      </c>
      <c r="S237" s="65">
        <f t="shared" ref="S237" si="970">SUM(O237:O237)*M237</f>
        <v>1.0000000000000002E-2</v>
      </c>
      <c r="T237" s="66">
        <f t="shared" ref="T237" si="971">SUM(P237:P237)*M237</f>
        <v>0.03</v>
      </c>
      <c r="U237" s="66">
        <f t="shared" ref="U237" si="972">SUM(Q237:Q237)*M237</f>
        <v>0.05</v>
      </c>
      <c r="V237" s="67">
        <f t="shared" ref="V237" si="973">SUM(R237:R237)*M237</f>
        <v>0.1</v>
      </c>
      <c r="W237" s="68">
        <f t="shared" si="820"/>
        <v>0.1</v>
      </c>
      <c r="X237" s="248"/>
      <c r="Y237" s="251"/>
      <c r="Z237" s="254"/>
      <c r="AA237" s="257"/>
      <c r="AB237" s="257"/>
      <c r="AC237" s="369"/>
      <c r="AD237" s="745" t="s">
        <v>313</v>
      </c>
      <c r="AE237" s="47"/>
      <c r="AF237" s="228" t="str">
        <f t="shared" si="917"/>
        <v>PARA MEJORAR</v>
      </c>
      <c r="AG237" s="236"/>
      <c r="AH237" s="236"/>
      <c r="AI237" s="236"/>
      <c r="AJ237" s="786"/>
      <c r="AK237" s="69"/>
      <c r="AP237" s="71"/>
      <c r="AQ237" s="238"/>
    </row>
    <row r="238" spans="1:43" ht="70.5" customHeight="1" thickBot="1" x14ac:dyDescent="0.35">
      <c r="A238" s="1000"/>
      <c r="B238" s="793"/>
      <c r="C238" s="734"/>
      <c r="D238" s="737"/>
      <c r="E238" s="706"/>
      <c r="F238" s="709"/>
      <c r="G238" s="740"/>
      <c r="H238" s="743"/>
      <c r="I238" s="730"/>
      <c r="J238" s="730"/>
      <c r="K238" s="790"/>
      <c r="L238" s="718"/>
      <c r="M238" s="689"/>
      <c r="N238" s="49" t="s">
        <v>52</v>
      </c>
      <c r="O238" s="51">
        <v>0.1</v>
      </c>
      <c r="P238" s="51">
        <v>0.19</v>
      </c>
      <c r="Q238" s="51">
        <v>0.40300000000000002</v>
      </c>
      <c r="R238" s="52">
        <v>0.58050000000000002</v>
      </c>
      <c r="S238" s="53">
        <f t="shared" ref="S238" si="974">SUM(O238:O238)*M237</f>
        <v>1.0000000000000002E-2</v>
      </c>
      <c r="T238" s="54">
        <f t="shared" ref="T238" si="975">SUM(P238:P238)*M237</f>
        <v>1.9000000000000003E-2</v>
      </c>
      <c r="U238" s="54">
        <f t="shared" ref="U238" si="976">SUM(Q238:Q238)*M237</f>
        <v>4.0300000000000002E-2</v>
      </c>
      <c r="V238" s="55">
        <f t="shared" ref="V238" si="977">SUM(R238:R238)*M237</f>
        <v>5.8050000000000004E-2</v>
      </c>
      <c r="W238" s="56">
        <f t="shared" si="820"/>
        <v>5.8050000000000004E-2</v>
      </c>
      <c r="X238" s="248"/>
      <c r="Y238" s="251"/>
      <c r="Z238" s="254"/>
      <c r="AA238" s="257"/>
      <c r="AB238" s="257"/>
      <c r="AC238" s="369"/>
      <c r="AD238" s="758"/>
      <c r="AE238" s="57"/>
      <c r="AF238" s="235"/>
      <c r="AG238" s="236"/>
      <c r="AH238" s="236"/>
      <c r="AI238" s="236"/>
      <c r="AJ238" s="786"/>
      <c r="AK238" s="69"/>
      <c r="AP238" s="71"/>
      <c r="AQ238" s="238"/>
    </row>
    <row r="239" spans="1:43" ht="30" customHeight="1" x14ac:dyDescent="0.3">
      <c r="A239" s="1000"/>
      <c r="B239" s="793"/>
      <c r="C239" s="734"/>
      <c r="D239" s="737"/>
      <c r="E239" s="706"/>
      <c r="F239" s="709"/>
      <c r="G239" s="740"/>
      <c r="H239" s="743"/>
      <c r="I239" s="730"/>
      <c r="J239" s="730"/>
      <c r="K239" s="790"/>
      <c r="L239" s="717" t="s">
        <v>314</v>
      </c>
      <c r="M239" s="719">
        <v>0.1</v>
      </c>
      <c r="N239" s="72" t="s">
        <v>46</v>
      </c>
      <c r="O239" s="90">
        <v>0.1</v>
      </c>
      <c r="P239" s="90">
        <v>0.35</v>
      </c>
      <c r="Q239" s="90">
        <v>0.75</v>
      </c>
      <c r="R239" s="89">
        <v>1</v>
      </c>
      <c r="S239" s="65">
        <f t="shared" ref="S239" si="978">SUM(O239:O239)*M239</f>
        <v>1.0000000000000002E-2</v>
      </c>
      <c r="T239" s="66">
        <f t="shared" ref="T239" si="979">SUM(P239:P239)*M239</f>
        <v>3.4999999999999996E-2</v>
      </c>
      <c r="U239" s="66">
        <f t="shared" ref="U239" si="980">SUM(Q239:Q239)*M239</f>
        <v>7.5000000000000011E-2</v>
      </c>
      <c r="V239" s="67">
        <f t="shared" ref="V239" si="981">SUM(R239:R239)*M239</f>
        <v>0.1</v>
      </c>
      <c r="W239" s="68">
        <f t="shared" si="820"/>
        <v>0.1</v>
      </c>
      <c r="X239" s="248"/>
      <c r="Y239" s="251"/>
      <c r="Z239" s="254"/>
      <c r="AA239" s="257"/>
      <c r="AB239" s="257"/>
      <c r="AC239" s="369"/>
      <c r="AD239" s="745" t="s">
        <v>315</v>
      </c>
      <c r="AE239" s="47"/>
      <c r="AF239" s="228" t="str">
        <f t="shared" si="917"/>
        <v>PARA MEJORAR</v>
      </c>
      <c r="AG239" s="236"/>
      <c r="AH239" s="236"/>
      <c r="AI239" s="236"/>
      <c r="AJ239" s="786"/>
      <c r="AK239" s="69"/>
      <c r="AP239" s="71"/>
      <c r="AQ239" s="238"/>
    </row>
    <row r="240" spans="1:43" ht="30" customHeight="1" thickBot="1" x14ac:dyDescent="0.35">
      <c r="A240" s="1000"/>
      <c r="B240" s="793"/>
      <c r="C240" s="734"/>
      <c r="D240" s="737"/>
      <c r="E240" s="706"/>
      <c r="F240" s="709"/>
      <c r="G240" s="741"/>
      <c r="H240" s="744"/>
      <c r="I240" s="731"/>
      <c r="J240" s="731"/>
      <c r="K240" s="791"/>
      <c r="L240" s="721"/>
      <c r="M240" s="722"/>
      <c r="N240" s="73" t="s">
        <v>52</v>
      </c>
      <c r="O240" s="75">
        <v>0.1</v>
      </c>
      <c r="P240" s="75">
        <v>0.35</v>
      </c>
      <c r="Q240" s="75">
        <v>0.75</v>
      </c>
      <c r="R240" s="76">
        <v>0.75</v>
      </c>
      <c r="S240" s="85">
        <f t="shared" ref="S240" si="982">SUM(O240:O240)*M239</f>
        <v>1.0000000000000002E-2</v>
      </c>
      <c r="T240" s="86">
        <f t="shared" ref="T240" si="983">SUM(P240:P240)*M239</f>
        <v>3.4999999999999996E-2</v>
      </c>
      <c r="U240" s="86">
        <f t="shared" ref="U240" si="984">SUM(Q240:Q240)*M239</f>
        <v>7.5000000000000011E-2</v>
      </c>
      <c r="V240" s="87">
        <f t="shared" ref="V240" si="985">SUM(R240:R240)*M239</f>
        <v>7.5000000000000011E-2</v>
      </c>
      <c r="W240" s="88">
        <f t="shared" si="820"/>
        <v>7.5000000000000011E-2</v>
      </c>
      <c r="X240" s="249"/>
      <c r="Y240" s="252"/>
      <c r="Z240" s="255"/>
      <c r="AA240" s="258"/>
      <c r="AB240" s="258"/>
      <c r="AC240" s="369"/>
      <c r="AD240" s="754"/>
      <c r="AE240" s="57"/>
      <c r="AF240" s="235"/>
      <c r="AG240" s="229"/>
      <c r="AH240" s="236"/>
      <c r="AI240" s="236"/>
      <c r="AJ240" s="786"/>
      <c r="AK240" s="69"/>
      <c r="AP240" s="71"/>
      <c r="AQ240" s="239"/>
    </row>
    <row r="241" spans="1:43" ht="30" customHeight="1" x14ac:dyDescent="0.3">
      <c r="A241" s="1000"/>
      <c r="B241" s="793"/>
      <c r="C241" s="734"/>
      <c r="D241" s="737"/>
      <c r="E241" s="706"/>
      <c r="F241" s="709"/>
      <c r="G241" s="739" t="s">
        <v>316</v>
      </c>
      <c r="H241" s="742">
        <v>30</v>
      </c>
      <c r="I241" s="729" t="s">
        <v>317</v>
      </c>
      <c r="J241" s="729" t="s">
        <v>302</v>
      </c>
      <c r="K241" s="789">
        <f>+AA241/(W241+W243+W245+W247+W249+W251+W253)</f>
        <v>1</v>
      </c>
      <c r="L241" s="732" t="s">
        <v>318</v>
      </c>
      <c r="M241" s="688">
        <v>0.15</v>
      </c>
      <c r="N241" s="39" t="s">
        <v>46</v>
      </c>
      <c r="O241" s="41">
        <v>0.5</v>
      </c>
      <c r="P241" s="41">
        <v>0.75</v>
      </c>
      <c r="Q241" s="41">
        <v>1</v>
      </c>
      <c r="R241" s="42">
        <v>1</v>
      </c>
      <c r="S241" s="43">
        <f t="shared" ref="S241" si="986">SUM(O241:O241)*M241</f>
        <v>7.4999999999999997E-2</v>
      </c>
      <c r="T241" s="44">
        <f t="shared" ref="T241" si="987">SUM(P241:P241)*M241</f>
        <v>0.11249999999999999</v>
      </c>
      <c r="U241" s="44">
        <f t="shared" ref="U241" si="988">SUM(Q241:Q241)*M241</f>
        <v>0.15</v>
      </c>
      <c r="V241" s="45">
        <f t="shared" ref="V241" si="989">SUM(R241:R241)*M241</f>
        <v>0.15</v>
      </c>
      <c r="W241" s="46">
        <f t="shared" si="820"/>
        <v>0.15</v>
      </c>
      <c r="X241" s="247">
        <f>+S242+S248+S250+S252+S254+S244+S246</f>
        <v>0.31000000000000005</v>
      </c>
      <c r="Y241" s="250">
        <f>+T242+T248+T250+T252+T254+T244+T246</f>
        <v>0.60249999999999992</v>
      </c>
      <c r="Z241" s="253">
        <f>+U242+U248+U250+U252+U254+U244+U246</f>
        <v>0.79499999999999993</v>
      </c>
      <c r="AA241" s="256">
        <f>+V242+V248+V250+V252+V254+V244+V246</f>
        <v>1</v>
      </c>
      <c r="AB241" s="256">
        <f>+W242+W248+W250+W252+W254+W244+W246</f>
        <v>1</v>
      </c>
      <c r="AC241" s="369"/>
      <c r="AD241" s="746" t="s">
        <v>319</v>
      </c>
      <c r="AE241" s="47"/>
      <c r="AF241" s="228" t="str">
        <f t="shared" si="917"/>
        <v>EQUILIBRADA</v>
      </c>
      <c r="AG241" s="228" t="str">
        <f>IF(COUNTIF(AF241:AF254,"PARA MEJORAR")&gt;=1,"PARA MEJORAR","BIEN")</f>
        <v>BIEN</v>
      </c>
      <c r="AH241" s="236"/>
      <c r="AI241" s="236"/>
      <c r="AJ241" s="786"/>
      <c r="AK241" s="58"/>
      <c r="AL241" s="59"/>
      <c r="AM241" s="59"/>
      <c r="AN241" s="59"/>
      <c r="AO241" s="59"/>
      <c r="AP241" s="60"/>
      <c r="AQ241" s="237"/>
    </row>
    <row r="242" spans="1:43" ht="30" customHeight="1" thickBot="1" x14ac:dyDescent="0.35">
      <c r="A242" s="1000"/>
      <c r="B242" s="793"/>
      <c r="C242" s="734"/>
      <c r="D242" s="737"/>
      <c r="E242" s="706"/>
      <c r="F242" s="709"/>
      <c r="G242" s="740"/>
      <c r="H242" s="743"/>
      <c r="I242" s="730"/>
      <c r="J242" s="730"/>
      <c r="K242" s="790"/>
      <c r="L242" s="718"/>
      <c r="M242" s="689"/>
      <c r="N242" s="49" t="s">
        <v>52</v>
      </c>
      <c r="O242" s="51">
        <v>0.5</v>
      </c>
      <c r="P242" s="51">
        <v>0.75</v>
      </c>
      <c r="Q242" s="51">
        <v>1</v>
      </c>
      <c r="R242" s="52">
        <v>1</v>
      </c>
      <c r="S242" s="53">
        <f t="shared" ref="S242" si="990">SUM(O242:O242)*M241</f>
        <v>7.4999999999999997E-2</v>
      </c>
      <c r="T242" s="54">
        <f t="shared" ref="T242" si="991">SUM(P242:P242)*M241</f>
        <v>0.11249999999999999</v>
      </c>
      <c r="U242" s="54">
        <f t="shared" ref="U242" si="992">SUM(Q242:Q242)*M241</f>
        <v>0.15</v>
      </c>
      <c r="V242" s="55">
        <f t="shared" ref="V242" si="993">SUM(R242:R242)*M241</f>
        <v>0.15</v>
      </c>
      <c r="W242" s="56">
        <f t="shared" si="820"/>
        <v>0.15</v>
      </c>
      <c r="X242" s="248"/>
      <c r="Y242" s="251"/>
      <c r="Z242" s="254"/>
      <c r="AA242" s="257"/>
      <c r="AB242" s="257"/>
      <c r="AC242" s="369"/>
      <c r="AD242" s="747"/>
      <c r="AE242" s="57"/>
      <c r="AF242" s="235"/>
      <c r="AG242" s="236"/>
      <c r="AH242" s="236"/>
      <c r="AI242" s="236"/>
      <c r="AJ242" s="786"/>
      <c r="AK242" s="69"/>
      <c r="AP242" s="71"/>
      <c r="AQ242" s="238"/>
    </row>
    <row r="243" spans="1:43" ht="30" customHeight="1" x14ac:dyDescent="0.3">
      <c r="A243" s="1000"/>
      <c r="B243" s="793"/>
      <c r="C243" s="734"/>
      <c r="D243" s="737"/>
      <c r="E243" s="706"/>
      <c r="F243" s="709"/>
      <c r="G243" s="740"/>
      <c r="H243" s="743"/>
      <c r="I243" s="730"/>
      <c r="J243" s="730"/>
      <c r="K243" s="790"/>
      <c r="L243" s="717" t="s">
        <v>320</v>
      </c>
      <c r="M243" s="719">
        <v>0.15</v>
      </c>
      <c r="N243" s="72" t="s">
        <v>46</v>
      </c>
      <c r="O243" s="90">
        <v>0.5</v>
      </c>
      <c r="P243" s="90">
        <v>0.6</v>
      </c>
      <c r="Q243" s="90">
        <v>0.8</v>
      </c>
      <c r="R243" s="89">
        <v>1</v>
      </c>
      <c r="S243" s="65">
        <f t="shared" ref="S243" si="994">SUM(O243:O243)*M243</f>
        <v>7.4999999999999997E-2</v>
      </c>
      <c r="T243" s="66">
        <f t="shared" ref="T243" si="995">SUM(P243:P243)*M243</f>
        <v>0.09</v>
      </c>
      <c r="U243" s="66">
        <f t="shared" ref="U243" si="996">SUM(Q243:Q243)*M243</f>
        <v>0.12</v>
      </c>
      <c r="V243" s="67">
        <f t="shared" ref="V243" si="997">SUM(R243:R243)*M243</f>
        <v>0.15</v>
      </c>
      <c r="W243" s="68">
        <f t="shared" si="820"/>
        <v>0.15</v>
      </c>
      <c r="X243" s="248"/>
      <c r="Y243" s="251"/>
      <c r="Z243" s="254"/>
      <c r="AA243" s="257"/>
      <c r="AB243" s="257"/>
      <c r="AC243" s="369"/>
      <c r="AD243" s="747"/>
      <c r="AE243" s="47"/>
      <c r="AF243" s="228" t="str">
        <f t="shared" si="917"/>
        <v>EQUILIBRADA</v>
      </c>
      <c r="AG243" s="236"/>
      <c r="AH243" s="236"/>
      <c r="AI243" s="236"/>
      <c r="AJ243" s="786"/>
      <c r="AK243" s="69"/>
      <c r="AP243" s="71"/>
      <c r="AQ243" s="238"/>
    </row>
    <row r="244" spans="1:43" ht="30" customHeight="1" thickBot="1" x14ac:dyDescent="0.35">
      <c r="A244" s="1000"/>
      <c r="B244" s="793"/>
      <c r="C244" s="734"/>
      <c r="D244" s="737"/>
      <c r="E244" s="706"/>
      <c r="F244" s="709"/>
      <c r="G244" s="740"/>
      <c r="H244" s="743"/>
      <c r="I244" s="730"/>
      <c r="J244" s="730"/>
      <c r="K244" s="790"/>
      <c r="L244" s="718"/>
      <c r="M244" s="689"/>
      <c r="N244" s="49" t="s">
        <v>52</v>
      </c>
      <c r="O244" s="51">
        <v>0.5</v>
      </c>
      <c r="P244" s="51">
        <v>0.6</v>
      </c>
      <c r="Q244" s="51">
        <v>0.8</v>
      </c>
      <c r="R244" s="52">
        <v>1</v>
      </c>
      <c r="S244" s="53">
        <f t="shared" ref="S244" si="998">SUM(O244:O244)*M243</f>
        <v>7.4999999999999997E-2</v>
      </c>
      <c r="T244" s="54">
        <f t="shared" ref="T244" si="999">SUM(P244:P244)*M243</f>
        <v>0.09</v>
      </c>
      <c r="U244" s="54">
        <f t="shared" ref="U244" si="1000">SUM(Q244:Q244)*M243</f>
        <v>0.12</v>
      </c>
      <c r="V244" s="55">
        <f t="shared" ref="V244" si="1001">SUM(R244:R244)*M243</f>
        <v>0.15</v>
      </c>
      <c r="W244" s="56">
        <f t="shared" si="820"/>
        <v>0.15</v>
      </c>
      <c r="X244" s="248"/>
      <c r="Y244" s="251"/>
      <c r="Z244" s="254"/>
      <c r="AA244" s="257"/>
      <c r="AB244" s="257"/>
      <c r="AC244" s="369"/>
      <c r="AD244" s="758"/>
      <c r="AE244" s="57"/>
      <c r="AF244" s="235"/>
      <c r="AG244" s="236"/>
      <c r="AH244" s="236"/>
      <c r="AI244" s="236"/>
      <c r="AJ244" s="786"/>
      <c r="AK244" s="69"/>
      <c r="AP244" s="71"/>
      <c r="AQ244" s="238"/>
    </row>
    <row r="245" spans="1:43" ht="30" customHeight="1" x14ac:dyDescent="0.3">
      <c r="A245" s="1000"/>
      <c r="B245" s="793"/>
      <c r="C245" s="734"/>
      <c r="D245" s="737"/>
      <c r="E245" s="706"/>
      <c r="F245" s="709"/>
      <c r="G245" s="740"/>
      <c r="H245" s="743"/>
      <c r="I245" s="730"/>
      <c r="J245" s="730"/>
      <c r="K245" s="790"/>
      <c r="L245" s="717" t="s">
        <v>321</v>
      </c>
      <c r="M245" s="719">
        <v>0.1</v>
      </c>
      <c r="N245" s="72" t="s">
        <v>46</v>
      </c>
      <c r="O245" s="90">
        <v>0</v>
      </c>
      <c r="P245" s="90">
        <v>0.5</v>
      </c>
      <c r="Q245" s="90">
        <v>0.75</v>
      </c>
      <c r="R245" s="89">
        <v>1</v>
      </c>
      <c r="S245" s="65">
        <f t="shared" ref="S245" si="1002">SUM(O245:O245)*M245</f>
        <v>0</v>
      </c>
      <c r="T245" s="66">
        <f t="shared" ref="T245" si="1003">SUM(P245:P245)*M245</f>
        <v>0.05</v>
      </c>
      <c r="U245" s="66">
        <f t="shared" ref="U245" si="1004">SUM(Q245:Q245)*M245</f>
        <v>7.5000000000000011E-2</v>
      </c>
      <c r="V245" s="67">
        <f t="shared" ref="V245" si="1005">SUM(R245:R245)*M245</f>
        <v>0.1</v>
      </c>
      <c r="W245" s="68">
        <f t="shared" si="820"/>
        <v>0.1</v>
      </c>
      <c r="X245" s="248"/>
      <c r="Y245" s="251"/>
      <c r="Z245" s="254"/>
      <c r="AA245" s="257"/>
      <c r="AB245" s="257"/>
      <c r="AC245" s="369"/>
      <c r="AD245" s="745" t="s">
        <v>322</v>
      </c>
      <c r="AE245" s="47"/>
      <c r="AF245" s="228" t="str">
        <f t="shared" si="917"/>
        <v>EQUILIBRADA</v>
      </c>
      <c r="AG245" s="236"/>
      <c r="AH245" s="236"/>
      <c r="AI245" s="236"/>
      <c r="AJ245" s="786"/>
      <c r="AK245" s="69"/>
      <c r="AP245" s="71"/>
      <c r="AQ245" s="238"/>
    </row>
    <row r="246" spans="1:43" ht="30" customHeight="1" thickBot="1" x14ac:dyDescent="0.35">
      <c r="A246" s="1000"/>
      <c r="B246" s="793"/>
      <c r="C246" s="734"/>
      <c r="D246" s="737"/>
      <c r="E246" s="706"/>
      <c r="F246" s="709"/>
      <c r="G246" s="740"/>
      <c r="H246" s="743"/>
      <c r="I246" s="730"/>
      <c r="J246" s="730"/>
      <c r="K246" s="790"/>
      <c r="L246" s="718"/>
      <c r="M246" s="689"/>
      <c r="N246" s="49" t="s">
        <v>52</v>
      </c>
      <c r="O246" s="51">
        <v>0.25</v>
      </c>
      <c r="P246" s="51">
        <v>1</v>
      </c>
      <c r="Q246" s="51">
        <v>1</v>
      </c>
      <c r="R246" s="52">
        <v>1</v>
      </c>
      <c r="S246" s="53">
        <f t="shared" ref="S246" si="1006">SUM(O246:O246)*M245</f>
        <v>2.5000000000000001E-2</v>
      </c>
      <c r="T246" s="54">
        <f t="shared" ref="T246" si="1007">SUM(P246:P246)*M245</f>
        <v>0.1</v>
      </c>
      <c r="U246" s="54">
        <f t="shared" ref="U246" si="1008">SUM(Q246:Q246)*M245</f>
        <v>0.1</v>
      </c>
      <c r="V246" s="55">
        <f t="shared" ref="V246" si="1009">SUM(R246:R246)*M245</f>
        <v>0.1</v>
      </c>
      <c r="W246" s="56">
        <f t="shared" si="820"/>
        <v>0.1</v>
      </c>
      <c r="X246" s="248"/>
      <c r="Y246" s="251"/>
      <c r="Z246" s="254"/>
      <c r="AA246" s="257"/>
      <c r="AB246" s="257"/>
      <c r="AC246" s="369"/>
      <c r="AD246" s="758"/>
      <c r="AE246" s="57"/>
      <c r="AF246" s="235"/>
      <c r="AG246" s="236"/>
      <c r="AH246" s="236"/>
      <c r="AI246" s="236"/>
      <c r="AJ246" s="786"/>
      <c r="AK246" s="69"/>
      <c r="AP246" s="71"/>
      <c r="AQ246" s="238"/>
    </row>
    <row r="247" spans="1:43" ht="30" customHeight="1" x14ac:dyDescent="0.3">
      <c r="A247" s="1000"/>
      <c r="B247" s="793"/>
      <c r="C247" s="734"/>
      <c r="D247" s="737"/>
      <c r="E247" s="706"/>
      <c r="F247" s="709"/>
      <c r="G247" s="740"/>
      <c r="H247" s="743"/>
      <c r="I247" s="730"/>
      <c r="J247" s="730"/>
      <c r="K247" s="790"/>
      <c r="L247" s="717" t="s">
        <v>323</v>
      </c>
      <c r="M247" s="719">
        <v>0.1</v>
      </c>
      <c r="N247" s="72" t="s">
        <v>46</v>
      </c>
      <c r="O247" s="90">
        <v>0.25</v>
      </c>
      <c r="P247" s="90">
        <v>0.5</v>
      </c>
      <c r="Q247" s="90">
        <v>0.75</v>
      </c>
      <c r="R247" s="89">
        <v>1</v>
      </c>
      <c r="S247" s="65">
        <f t="shared" ref="S247" si="1010">SUM(O247:O247)*M247</f>
        <v>2.5000000000000001E-2</v>
      </c>
      <c r="T247" s="66">
        <f t="shared" ref="T247" si="1011">SUM(P247:P247)*M247</f>
        <v>0.05</v>
      </c>
      <c r="U247" s="66">
        <f t="shared" ref="U247" si="1012">SUM(Q247:Q247)*M247</f>
        <v>7.5000000000000011E-2</v>
      </c>
      <c r="V247" s="67">
        <f t="shared" ref="V247" si="1013">SUM(R247:R247)*M247</f>
        <v>0.1</v>
      </c>
      <c r="W247" s="68">
        <f t="shared" si="820"/>
        <v>0.1</v>
      </c>
      <c r="X247" s="248"/>
      <c r="Y247" s="251"/>
      <c r="Z247" s="254"/>
      <c r="AA247" s="257"/>
      <c r="AB247" s="257"/>
      <c r="AC247" s="369"/>
      <c r="AD247" s="745" t="s">
        <v>324</v>
      </c>
      <c r="AE247" s="47"/>
      <c r="AF247" s="228" t="str">
        <f t="shared" si="917"/>
        <v>EQUILIBRADA</v>
      </c>
      <c r="AG247" s="236"/>
      <c r="AH247" s="236"/>
      <c r="AI247" s="236"/>
      <c r="AJ247" s="786"/>
      <c r="AK247" s="69"/>
      <c r="AP247" s="71"/>
      <c r="AQ247" s="238"/>
    </row>
    <row r="248" spans="1:43" ht="30" customHeight="1" thickBot="1" x14ac:dyDescent="0.35">
      <c r="A248" s="1000"/>
      <c r="B248" s="793"/>
      <c r="C248" s="734"/>
      <c r="D248" s="737"/>
      <c r="E248" s="706"/>
      <c r="F248" s="709"/>
      <c r="G248" s="740"/>
      <c r="H248" s="743"/>
      <c r="I248" s="730"/>
      <c r="J248" s="730"/>
      <c r="K248" s="790"/>
      <c r="L248" s="718"/>
      <c r="M248" s="689"/>
      <c r="N248" s="49" t="s">
        <v>52</v>
      </c>
      <c r="O248" s="51">
        <v>0.25</v>
      </c>
      <c r="P248" s="51">
        <v>0.5</v>
      </c>
      <c r="Q248" s="51">
        <v>0.75</v>
      </c>
      <c r="R248" s="52">
        <v>1</v>
      </c>
      <c r="S248" s="53">
        <f t="shared" ref="S248" si="1014">SUM(O248:O248)*M247</f>
        <v>2.5000000000000001E-2</v>
      </c>
      <c r="T248" s="54">
        <f t="shared" ref="T248" si="1015">SUM(P248:P248)*M247</f>
        <v>0.05</v>
      </c>
      <c r="U248" s="54">
        <f t="shared" ref="U248" si="1016">SUM(Q248:Q248)*M247</f>
        <v>7.5000000000000011E-2</v>
      </c>
      <c r="V248" s="55">
        <f t="shared" ref="V248" si="1017">SUM(R248:R248)*M247</f>
        <v>0.1</v>
      </c>
      <c r="W248" s="56">
        <f t="shared" si="820"/>
        <v>0.1</v>
      </c>
      <c r="X248" s="248"/>
      <c r="Y248" s="251"/>
      <c r="Z248" s="254"/>
      <c r="AA248" s="257"/>
      <c r="AB248" s="257"/>
      <c r="AC248" s="369"/>
      <c r="AD248" s="758"/>
      <c r="AE248" s="57"/>
      <c r="AF248" s="235"/>
      <c r="AG248" s="236"/>
      <c r="AH248" s="236"/>
      <c r="AI248" s="236"/>
      <c r="AJ248" s="786"/>
      <c r="AK248" s="69"/>
      <c r="AP248" s="71"/>
      <c r="AQ248" s="238"/>
    </row>
    <row r="249" spans="1:43" ht="30" customHeight="1" x14ac:dyDescent="0.3">
      <c r="A249" s="1000"/>
      <c r="B249" s="793"/>
      <c r="C249" s="734"/>
      <c r="D249" s="737"/>
      <c r="E249" s="706"/>
      <c r="F249" s="709"/>
      <c r="G249" s="740"/>
      <c r="H249" s="743"/>
      <c r="I249" s="730"/>
      <c r="J249" s="730"/>
      <c r="K249" s="790"/>
      <c r="L249" s="717" t="s">
        <v>325</v>
      </c>
      <c r="M249" s="719">
        <v>0.1</v>
      </c>
      <c r="N249" s="72" t="s">
        <v>46</v>
      </c>
      <c r="O249" s="90">
        <v>0.1</v>
      </c>
      <c r="P249" s="90">
        <v>0.2</v>
      </c>
      <c r="Q249" s="90">
        <v>0.5</v>
      </c>
      <c r="R249" s="89">
        <v>1</v>
      </c>
      <c r="S249" s="65">
        <f t="shared" ref="S249" si="1018">SUM(O249:O249)*M249</f>
        <v>1.0000000000000002E-2</v>
      </c>
      <c r="T249" s="66">
        <f t="shared" ref="T249" si="1019">SUM(P249:P249)*M249</f>
        <v>2.0000000000000004E-2</v>
      </c>
      <c r="U249" s="66">
        <f t="shared" ref="U249" si="1020">SUM(Q249:Q249)*M249</f>
        <v>0.05</v>
      </c>
      <c r="V249" s="67">
        <f t="shared" ref="V249" si="1021">SUM(R249:R249)*M249</f>
        <v>0.1</v>
      </c>
      <c r="W249" s="68">
        <f t="shared" si="820"/>
        <v>0.1</v>
      </c>
      <c r="X249" s="248"/>
      <c r="Y249" s="251"/>
      <c r="Z249" s="254"/>
      <c r="AA249" s="257"/>
      <c r="AB249" s="257"/>
      <c r="AC249" s="369"/>
      <c r="AD249" s="745" t="s">
        <v>326</v>
      </c>
      <c r="AE249" s="47"/>
      <c r="AF249" s="228" t="str">
        <f t="shared" si="917"/>
        <v>EQUILIBRADA</v>
      </c>
      <c r="AG249" s="236"/>
      <c r="AH249" s="236"/>
      <c r="AI249" s="236"/>
      <c r="AJ249" s="786"/>
      <c r="AK249" s="69"/>
      <c r="AP249" s="71"/>
      <c r="AQ249" s="238"/>
    </row>
    <row r="250" spans="1:43" ht="41.25" customHeight="1" thickBot="1" x14ac:dyDescent="0.35">
      <c r="A250" s="1000"/>
      <c r="B250" s="793"/>
      <c r="C250" s="734"/>
      <c r="D250" s="737"/>
      <c r="E250" s="706"/>
      <c r="F250" s="709"/>
      <c r="G250" s="740"/>
      <c r="H250" s="743"/>
      <c r="I250" s="730"/>
      <c r="J250" s="730"/>
      <c r="K250" s="790"/>
      <c r="L250" s="718"/>
      <c r="M250" s="689"/>
      <c r="N250" s="49" t="s">
        <v>52</v>
      </c>
      <c r="O250" s="51">
        <v>0.1</v>
      </c>
      <c r="P250" s="51">
        <v>0.5</v>
      </c>
      <c r="Q250" s="51">
        <v>0.5</v>
      </c>
      <c r="R250" s="52">
        <v>1</v>
      </c>
      <c r="S250" s="53">
        <f t="shared" ref="S250" si="1022">SUM(O250:O250)*M249</f>
        <v>1.0000000000000002E-2</v>
      </c>
      <c r="T250" s="54">
        <f t="shared" ref="T250" si="1023">SUM(P250:P250)*M249</f>
        <v>0.05</v>
      </c>
      <c r="U250" s="54">
        <f t="shared" ref="U250" si="1024">SUM(Q250:Q250)*M249</f>
        <v>0.05</v>
      </c>
      <c r="V250" s="55">
        <f t="shared" ref="V250" si="1025">SUM(R250:R250)*M249</f>
        <v>0.1</v>
      </c>
      <c r="W250" s="56">
        <f t="shared" si="820"/>
        <v>0.1</v>
      </c>
      <c r="X250" s="248"/>
      <c r="Y250" s="251"/>
      <c r="Z250" s="254"/>
      <c r="AA250" s="257"/>
      <c r="AB250" s="257"/>
      <c r="AC250" s="369"/>
      <c r="AD250" s="758"/>
      <c r="AE250" s="57"/>
      <c r="AF250" s="235"/>
      <c r="AG250" s="236"/>
      <c r="AH250" s="236"/>
      <c r="AI250" s="236"/>
      <c r="AJ250" s="786"/>
      <c r="AK250" s="69"/>
      <c r="AP250" s="71"/>
      <c r="AQ250" s="238"/>
    </row>
    <row r="251" spans="1:43" ht="30" customHeight="1" x14ac:dyDescent="0.3">
      <c r="A251" s="1000"/>
      <c r="B251" s="793"/>
      <c r="C251" s="734"/>
      <c r="D251" s="737"/>
      <c r="E251" s="706"/>
      <c r="F251" s="709"/>
      <c r="G251" s="740"/>
      <c r="H251" s="743"/>
      <c r="I251" s="730"/>
      <c r="J251" s="730"/>
      <c r="K251" s="790"/>
      <c r="L251" s="717" t="s">
        <v>327</v>
      </c>
      <c r="M251" s="719">
        <v>0.1</v>
      </c>
      <c r="N251" s="72" t="s">
        <v>46</v>
      </c>
      <c r="O251" s="90">
        <v>0.25</v>
      </c>
      <c r="P251" s="90">
        <v>0.5</v>
      </c>
      <c r="Q251" s="90">
        <v>0.75</v>
      </c>
      <c r="R251" s="89">
        <v>1</v>
      </c>
      <c r="S251" s="65">
        <f t="shared" ref="S251" si="1026">SUM(O251:O251)*M251</f>
        <v>2.5000000000000001E-2</v>
      </c>
      <c r="T251" s="66">
        <f t="shared" ref="T251" si="1027">SUM(P251:P251)*M251</f>
        <v>0.05</v>
      </c>
      <c r="U251" s="66">
        <f t="shared" ref="U251" si="1028">SUM(Q251:Q251)*M251</f>
        <v>7.5000000000000011E-2</v>
      </c>
      <c r="V251" s="67">
        <f t="shared" ref="V251" si="1029">SUM(R251:R251)*M251</f>
        <v>0.1</v>
      </c>
      <c r="W251" s="68">
        <f t="shared" si="820"/>
        <v>0.1</v>
      </c>
      <c r="X251" s="248"/>
      <c r="Y251" s="251"/>
      <c r="Z251" s="254"/>
      <c r="AA251" s="257"/>
      <c r="AB251" s="257"/>
      <c r="AC251" s="369"/>
      <c r="AD251" s="745" t="s">
        <v>328</v>
      </c>
      <c r="AE251" s="47"/>
      <c r="AF251" s="228" t="str">
        <f t="shared" si="917"/>
        <v>EQUILIBRADA</v>
      </c>
      <c r="AG251" s="236"/>
      <c r="AH251" s="236"/>
      <c r="AI251" s="236"/>
      <c r="AJ251" s="786"/>
      <c r="AK251" s="69"/>
      <c r="AP251" s="71"/>
      <c r="AQ251" s="238"/>
    </row>
    <row r="252" spans="1:43" ht="30" customHeight="1" thickBot="1" x14ac:dyDescent="0.35">
      <c r="A252" s="1000"/>
      <c r="B252" s="793"/>
      <c r="C252" s="734"/>
      <c r="D252" s="737"/>
      <c r="E252" s="706"/>
      <c r="F252" s="709"/>
      <c r="G252" s="740"/>
      <c r="H252" s="743"/>
      <c r="I252" s="730"/>
      <c r="J252" s="730"/>
      <c r="K252" s="790"/>
      <c r="L252" s="718"/>
      <c r="M252" s="689"/>
      <c r="N252" s="49" t="s">
        <v>52</v>
      </c>
      <c r="O252" s="51">
        <v>0.25</v>
      </c>
      <c r="P252" s="51">
        <v>0.5</v>
      </c>
      <c r="Q252" s="51">
        <v>0.75</v>
      </c>
      <c r="R252" s="52">
        <v>1</v>
      </c>
      <c r="S252" s="53">
        <f t="shared" ref="S252" si="1030">SUM(O252:O252)*M251</f>
        <v>2.5000000000000001E-2</v>
      </c>
      <c r="T252" s="54">
        <f t="shared" ref="T252" si="1031">SUM(P252:P252)*M251</f>
        <v>0.05</v>
      </c>
      <c r="U252" s="54">
        <f t="shared" ref="U252" si="1032">SUM(Q252:Q252)*M251</f>
        <v>7.5000000000000011E-2</v>
      </c>
      <c r="V252" s="55">
        <f t="shared" ref="V252" si="1033">SUM(R252:R252)*M251</f>
        <v>0.1</v>
      </c>
      <c r="W252" s="56">
        <f t="shared" si="820"/>
        <v>0.1</v>
      </c>
      <c r="X252" s="248"/>
      <c r="Y252" s="251"/>
      <c r="Z252" s="254"/>
      <c r="AA252" s="257"/>
      <c r="AB252" s="257"/>
      <c r="AC252" s="369"/>
      <c r="AD252" s="758"/>
      <c r="AE252" s="57"/>
      <c r="AF252" s="235"/>
      <c r="AG252" s="236"/>
      <c r="AH252" s="236"/>
      <c r="AI252" s="236"/>
      <c r="AJ252" s="786"/>
      <c r="AK252" s="69"/>
      <c r="AP252" s="71"/>
      <c r="AQ252" s="238"/>
    </row>
    <row r="253" spans="1:43" ht="30" customHeight="1" x14ac:dyDescent="0.3">
      <c r="A253" s="1000"/>
      <c r="B253" s="793"/>
      <c r="C253" s="734"/>
      <c r="D253" s="737"/>
      <c r="E253" s="706"/>
      <c r="F253" s="709"/>
      <c r="G253" s="740"/>
      <c r="H253" s="743"/>
      <c r="I253" s="730"/>
      <c r="J253" s="730"/>
      <c r="K253" s="790"/>
      <c r="L253" s="717" t="s">
        <v>329</v>
      </c>
      <c r="M253" s="719">
        <v>0.3</v>
      </c>
      <c r="N253" s="72" t="s">
        <v>46</v>
      </c>
      <c r="O253" s="90">
        <v>0.25</v>
      </c>
      <c r="P253" s="90">
        <v>0.5</v>
      </c>
      <c r="Q253" s="90">
        <v>0.75</v>
      </c>
      <c r="R253" s="89">
        <v>1</v>
      </c>
      <c r="S253" s="65">
        <f t="shared" ref="S253" si="1034">SUM(O253:O253)*M253</f>
        <v>7.4999999999999997E-2</v>
      </c>
      <c r="T253" s="66">
        <f t="shared" ref="T253" si="1035">SUM(P253:P253)*M253</f>
        <v>0.15</v>
      </c>
      <c r="U253" s="66">
        <f t="shared" ref="U253" si="1036">SUM(Q253:Q253)*M253</f>
        <v>0.22499999999999998</v>
      </c>
      <c r="V253" s="67">
        <f t="shared" ref="V253" si="1037">SUM(R253:R253)*M253</f>
        <v>0.3</v>
      </c>
      <c r="W253" s="68">
        <f t="shared" si="820"/>
        <v>0.3</v>
      </c>
      <c r="X253" s="248"/>
      <c r="Y253" s="251"/>
      <c r="Z253" s="254"/>
      <c r="AA253" s="257"/>
      <c r="AB253" s="257"/>
      <c r="AC253" s="369"/>
      <c r="AD253" s="745" t="s">
        <v>330</v>
      </c>
      <c r="AE253" s="47"/>
      <c r="AF253" s="228" t="str">
        <f t="shared" si="917"/>
        <v>EQUILIBRADA</v>
      </c>
      <c r="AG253" s="236"/>
      <c r="AH253" s="236"/>
      <c r="AI253" s="236"/>
      <c r="AJ253" s="786"/>
      <c r="AK253" s="69"/>
      <c r="AP253" s="71"/>
      <c r="AQ253" s="238"/>
    </row>
    <row r="254" spans="1:43" ht="30" customHeight="1" thickBot="1" x14ac:dyDescent="0.35">
      <c r="A254" s="1000"/>
      <c r="B254" s="793"/>
      <c r="C254" s="735"/>
      <c r="D254" s="738"/>
      <c r="E254" s="707"/>
      <c r="F254" s="710"/>
      <c r="G254" s="741"/>
      <c r="H254" s="744"/>
      <c r="I254" s="731"/>
      <c r="J254" s="731"/>
      <c r="K254" s="791"/>
      <c r="L254" s="721"/>
      <c r="M254" s="722"/>
      <c r="N254" s="73" t="s">
        <v>52</v>
      </c>
      <c r="O254" s="75">
        <v>0.25</v>
      </c>
      <c r="P254" s="75">
        <v>0.5</v>
      </c>
      <c r="Q254" s="75">
        <v>0.75</v>
      </c>
      <c r="R254" s="76">
        <v>1</v>
      </c>
      <c r="S254" s="85">
        <f t="shared" ref="S254" si="1038">SUM(O254:O254)*M253</f>
        <v>7.4999999999999997E-2</v>
      </c>
      <c r="T254" s="86">
        <f t="shared" ref="T254" si="1039">SUM(P254:P254)*M253</f>
        <v>0.15</v>
      </c>
      <c r="U254" s="86">
        <f t="shared" ref="U254" si="1040">SUM(Q254:Q254)*M253</f>
        <v>0.22499999999999998</v>
      </c>
      <c r="V254" s="87">
        <f t="shared" ref="V254" si="1041">SUM(R254:R254)*M253</f>
        <v>0.3</v>
      </c>
      <c r="W254" s="88">
        <f t="shared" si="820"/>
        <v>0.3</v>
      </c>
      <c r="X254" s="249"/>
      <c r="Y254" s="252"/>
      <c r="Z254" s="255"/>
      <c r="AA254" s="258"/>
      <c r="AB254" s="258"/>
      <c r="AC254" s="369"/>
      <c r="AD254" s="754"/>
      <c r="AE254" s="57"/>
      <c r="AF254" s="235"/>
      <c r="AG254" s="229"/>
      <c r="AH254" s="229"/>
      <c r="AI254" s="236"/>
      <c r="AJ254" s="786"/>
      <c r="AK254" s="69"/>
      <c r="AP254" s="71"/>
      <c r="AQ254" s="239"/>
    </row>
    <row r="255" spans="1:43" ht="30" customHeight="1" x14ac:dyDescent="0.3">
      <c r="A255" s="1000"/>
      <c r="B255" s="793"/>
      <c r="C255" s="733">
        <v>19</v>
      </c>
      <c r="D255" s="736" t="s">
        <v>331</v>
      </c>
      <c r="E255" s="705">
        <v>19</v>
      </c>
      <c r="F255" s="708" t="s">
        <v>332</v>
      </c>
      <c r="G255" s="739" t="s">
        <v>333</v>
      </c>
      <c r="H255" s="742">
        <v>31</v>
      </c>
      <c r="I255" s="729" t="s">
        <v>334</v>
      </c>
      <c r="J255" s="729" t="s">
        <v>302</v>
      </c>
      <c r="K255" s="683">
        <f>+AA255/(W255+W257+W259+W261)</f>
        <v>1</v>
      </c>
      <c r="L255" s="732" t="s">
        <v>335</v>
      </c>
      <c r="M255" s="688">
        <v>0.25</v>
      </c>
      <c r="N255" s="39" t="s">
        <v>46</v>
      </c>
      <c r="O255" s="63">
        <v>0.1</v>
      </c>
      <c r="P255" s="63">
        <v>0.5</v>
      </c>
      <c r="Q255" s="63">
        <v>1</v>
      </c>
      <c r="R255" s="64">
        <v>1</v>
      </c>
      <c r="S255" s="43">
        <f t="shared" ref="S255" si="1042">SUM(O255:O255)*M255</f>
        <v>2.5000000000000001E-2</v>
      </c>
      <c r="T255" s="44">
        <f t="shared" ref="T255" si="1043">SUM(P255:P255)*M255</f>
        <v>0.125</v>
      </c>
      <c r="U255" s="44">
        <f t="shared" ref="U255" si="1044">SUM(Q255:Q255)*M255</f>
        <v>0.25</v>
      </c>
      <c r="V255" s="45">
        <f t="shared" ref="V255" si="1045">SUM(R255:R255)*M255</f>
        <v>0.25</v>
      </c>
      <c r="W255" s="46">
        <f t="shared" si="820"/>
        <v>0.25</v>
      </c>
      <c r="X255" s="247">
        <f>+S256+S258+S260+S262</f>
        <v>2.5000000000000001E-2</v>
      </c>
      <c r="Y255" s="250">
        <f>+T256+T258+T260+T262</f>
        <v>0.3125</v>
      </c>
      <c r="Z255" s="253">
        <f>+U256+U258+U260+U262</f>
        <v>0.625</v>
      </c>
      <c r="AA255" s="256">
        <f>+V256+V258+V260+V262</f>
        <v>1</v>
      </c>
      <c r="AB255" s="256">
        <f>+W256+W258+W260+W262</f>
        <v>1</v>
      </c>
      <c r="AC255" s="369"/>
      <c r="AD255" s="746" t="s">
        <v>336</v>
      </c>
      <c r="AE255" s="47"/>
      <c r="AF255" s="228" t="str">
        <f t="shared" si="917"/>
        <v>EQUILIBRADA</v>
      </c>
      <c r="AG255" s="228" t="str">
        <f>IF(COUNTIF(AF255:AF262,"PARA MEJORAR")&gt;=1,"PARA MEJORAR","BIEN")</f>
        <v>BIEN</v>
      </c>
      <c r="AH255" s="228" t="str">
        <f>IF(COUNTIF(AG255:AG262,"PARA MEJORAR")&gt;=1,"PARA MEJORAR","BIEN")</f>
        <v>BIEN</v>
      </c>
      <c r="AI255" s="236"/>
      <c r="AJ255" s="786"/>
      <c r="AK255" s="58"/>
      <c r="AL255" s="59"/>
      <c r="AM255" s="59"/>
      <c r="AN255" s="59"/>
      <c r="AO255" s="59"/>
      <c r="AP255" s="60"/>
      <c r="AQ255" s="237"/>
    </row>
    <row r="256" spans="1:43" ht="30" customHeight="1" thickBot="1" x14ac:dyDescent="0.35">
      <c r="A256" s="1000"/>
      <c r="B256" s="793"/>
      <c r="C256" s="734"/>
      <c r="D256" s="737"/>
      <c r="E256" s="706"/>
      <c r="F256" s="709"/>
      <c r="G256" s="740"/>
      <c r="H256" s="743"/>
      <c r="I256" s="730"/>
      <c r="J256" s="730"/>
      <c r="K256" s="684"/>
      <c r="L256" s="718"/>
      <c r="M256" s="689"/>
      <c r="N256" s="49" t="s">
        <v>52</v>
      </c>
      <c r="O256" s="51">
        <v>0.1</v>
      </c>
      <c r="P256" s="51">
        <v>0.5</v>
      </c>
      <c r="Q256" s="51">
        <v>1</v>
      </c>
      <c r="R256" s="52">
        <v>1</v>
      </c>
      <c r="S256" s="53">
        <f t="shared" ref="S256" si="1046">SUM(O256:O256)*M255</f>
        <v>2.5000000000000001E-2</v>
      </c>
      <c r="T256" s="54">
        <f t="shared" ref="T256" si="1047">SUM(P256:P256)*M255</f>
        <v>0.125</v>
      </c>
      <c r="U256" s="54">
        <f t="shared" ref="U256" si="1048">SUM(Q256:Q256)*M255</f>
        <v>0.25</v>
      </c>
      <c r="V256" s="55">
        <f t="shared" ref="V256" si="1049">SUM(R256:R256)*M255</f>
        <v>0.25</v>
      </c>
      <c r="W256" s="56">
        <f t="shared" si="820"/>
        <v>0.25</v>
      </c>
      <c r="X256" s="248"/>
      <c r="Y256" s="251"/>
      <c r="Z256" s="254"/>
      <c r="AA256" s="257"/>
      <c r="AB256" s="257"/>
      <c r="AC256" s="369"/>
      <c r="AD256" s="747"/>
      <c r="AE256" s="57"/>
      <c r="AF256" s="235"/>
      <c r="AG256" s="236"/>
      <c r="AH256" s="236"/>
      <c r="AI256" s="236"/>
      <c r="AJ256" s="786"/>
      <c r="AK256" s="69"/>
      <c r="AP256" s="71"/>
      <c r="AQ256" s="238"/>
    </row>
    <row r="257" spans="1:43" ht="30" customHeight="1" x14ac:dyDescent="0.3">
      <c r="A257" s="1000"/>
      <c r="B257" s="793"/>
      <c r="C257" s="734"/>
      <c r="D257" s="737"/>
      <c r="E257" s="706"/>
      <c r="F257" s="709"/>
      <c r="G257" s="740"/>
      <c r="H257" s="743"/>
      <c r="I257" s="730"/>
      <c r="J257" s="730"/>
      <c r="K257" s="684"/>
      <c r="L257" s="717" t="s">
        <v>337</v>
      </c>
      <c r="M257" s="719">
        <v>0.25</v>
      </c>
      <c r="N257" s="72" t="s">
        <v>46</v>
      </c>
      <c r="O257" s="90">
        <v>0</v>
      </c>
      <c r="P257" s="90">
        <v>0.25</v>
      </c>
      <c r="Q257" s="90">
        <v>0.5</v>
      </c>
      <c r="R257" s="89">
        <v>1</v>
      </c>
      <c r="S257" s="65">
        <f t="shared" ref="S257" si="1050">SUM(O257:O257)*M257</f>
        <v>0</v>
      </c>
      <c r="T257" s="66">
        <f t="shared" ref="T257" si="1051">SUM(P257:P257)*M257</f>
        <v>6.25E-2</v>
      </c>
      <c r="U257" s="66">
        <f t="shared" ref="U257" si="1052">SUM(Q257:Q257)*M257</f>
        <v>0.125</v>
      </c>
      <c r="V257" s="67">
        <f t="shared" ref="V257" si="1053">SUM(R257:R257)*M257</f>
        <v>0.25</v>
      </c>
      <c r="W257" s="68">
        <f t="shared" si="820"/>
        <v>0.25</v>
      </c>
      <c r="X257" s="248"/>
      <c r="Y257" s="251"/>
      <c r="Z257" s="254"/>
      <c r="AA257" s="257"/>
      <c r="AB257" s="257"/>
      <c r="AC257" s="369"/>
      <c r="AD257" s="747"/>
      <c r="AE257" s="47"/>
      <c r="AF257" s="228" t="str">
        <f t="shared" si="917"/>
        <v>EQUILIBRADA</v>
      </c>
      <c r="AG257" s="236"/>
      <c r="AH257" s="236"/>
      <c r="AI257" s="236"/>
      <c r="AJ257" s="786"/>
      <c r="AK257" s="69"/>
      <c r="AP257" s="71"/>
      <c r="AQ257" s="238"/>
    </row>
    <row r="258" spans="1:43" ht="30" customHeight="1" thickBot="1" x14ac:dyDescent="0.35">
      <c r="A258" s="1000"/>
      <c r="B258" s="793"/>
      <c r="C258" s="734"/>
      <c r="D258" s="737"/>
      <c r="E258" s="706"/>
      <c r="F258" s="709"/>
      <c r="G258" s="740"/>
      <c r="H258" s="743"/>
      <c r="I258" s="730"/>
      <c r="J258" s="730"/>
      <c r="K258" s="684"/>
      <c r="L258" s="718"/>
      <c r="M258" s="689"/>
      <c r="N258" s="49" t="s">
        <v>52</v>
      </c>
      <c r="O258" s="51">
        <v>0</v>
      </c>
      <c r="P258" s="51">
        <v>0.25</v>
      </c>
      <c r="Q258" s="51">
        <v>0.5</v>
      </c>
      <c r="R258" s="52">
        <v>1</v>
      </c>
      <c r="S258" s="53">
        <f t="shared" ref="S258" si="1054">SUM(O258:O258)*M257</f>
        <v>0</v>
      </c>
      <c r="T258" s="54">
        <f t="shared" ref="T258" si="1055">SUM(P258:P258)*M257</f>
        <v>6.25E-2</v>
      </c>
      <c r="U258" s="54">
        <f t="shared" ref="U258" si="1056">SUM(Q258:Q258)*M257</f>
        <v>0.125</v>
      </c>
      <c r="V258" s="55">
        <f t="shared" ref="V258" si="1057">SUM(R258:R258)*M257</f>
        <v>0.25</v>
      </c>
      <c r="W258" s="56">
        <f t="shared" si="820"/>
        <v>0.25</v>
      </c>
      <c r="X258" s="248"/>
      <c r="Y258" s="251"/>
      <c r="Z258" s="254"/>
      <c r="AA258" s="257"/>
      <c r="AB258" s="257"/>
      <c r="AC258" s="369"/>
      <c r="AD258" s="747"/>
      <c r="AE258" s="57"/>
      <c r="AF258" s="235"/>
      <c r="AG258" s="236"/>
      <c r="AH258" s="236"/>
      <c r="AI258" s="236"/>
      <c r="AJ258" s="786"/>
      <c r="AK258" s="69"/>
      <c r="AP258" s="71"/>
      <c r="AQ258" s="238"/>
    </row>
    <row r="259" spans="1:43" ht="30" customHeight="1" x14ac:dyDescent="0.3">
      <c r="A259" s="1000"/>
      <c r="B259" s="793"/>
      <c r="C259" s="734"/>
      <c r="D259" s="737"/>
      <c r="E259" s="706"/>
      <c r="F259" s="709"/>
      <c r="G259" s="740"/>
      <c r="H259" s="743"/>
      <c r="I259" s="730"/>
      <c r="J259" s="730"/>
      <c r="K259" s="684"/>
      <c r="L259" s="717" t="s">
        <v>338</v>
      </c>
      <c r="M259" s="719">
        <v>0.25</v>
      </c>
      <c r="N259" s="72" t="s">
        <v>46</v>
      </c>
      <c r="O259" s="90">
        <v>0</v>
      </c>
      <c r="P259" s="90">
        <v>0.25</v>
      </c>
      <c r="Q259" s="90">
        <v>0.5</v>
      </c>
      <c r="R259" s="89">
        <v>1</v>
      </c>
      <c r="S259" s="65">
        <f t="shared" ref="S259" si="1058">SUM(O259:O259)*M259</f>
        <v>0</v>
      </c>
      <c r="T259" s="66">
        <f t="shared" ref="T259" si="1059">SUM(P259:P259)*M259</f>
        <v>6.25E-2</v>
      </c>
      <c r="U259" s="66">
        <f t="shared" ref="U259" si="1060">SUM(Q259:Q259)*M259</f>
        <v>0.125</v>
      </c>
      <c r="V259" s="67">
        <f t="shared" ref="V259" si="1061">SUM(R259:R259)*M259</f>
        <v>0.25</v>
      </c>
      <c r="W259" s="68">
        <f t="shared" si="820"/>
        <v>0.25</v>
      </c>
      <c r="X259" s="248"/>
      <c r="Y259" s="251"/>
      <c r="Z259" s="254"/>
      <c r="AA259" s="257"/>
      <c r="AB259" s="257"/>
      <c r="AC259" s="369"/>
      <c r="AD259" s="747"/>
      <c r="AE259" s="47"/>
      <c r="AF259" s="228" t="str">
        <f t="shared" si="917"/>
        <v>EQUILIBRADA</v>
      </c>
      <c r="AG259" s="236"/>
      <c r="AH259" s="236"/>
      <c r="AI259" s="236"/>
      <c r="AJ259" s="786"/>
      <c r="AK259" s="69"/>
      <c r="AP259" s="71"/>
      <c r="AQ259" s="238"/>
    </row>
    <row r="260" spans="1:43" ht="30" customHeight="1" thickBot="1" x14ac:dyDescent="0.35">
      <c r="A260" s="1000"/>
      <c r="B260" s="793"/>
      <c r="C260" s="734"/>
      <c r="D260" s="737"/>
      <c r="E260" s="706"/>
      <c r="F260" s="709"/>
      <c r="G260" s="740"/>
      <c r="H260" s="743"/>
      <c r="I260" s="730"/>
      <c r="J260" s="730"/>
      <c r="K260" s="684"/>
      <c r="L260" s="718"/>
      <c r="M260" s="689"/>
      <c r="N260" s="49" t="s">
        <v>52</v>
      </c>
      <c r="O260" s="51">
        <v>0</v>
      </c>
      <c r="P260" s="51">
        <v>0.25</v>
      </c>
      <c r="Q260" s="51">
        <v>0.5</v>
      </c>
      <c r="R260" s="52">
        <v>1</v>
      </c>
      <c r="S260" s="53">
        <f t="shared" ref="S260" si="1062">SUM(O260:O260)*M259</f>
        <v>0</v>
      </c>
      <c r="T260" s="54">
        <f t="shared" ref="T260" si="1063">SUM(P260:P260)*M259</f>
        <v>6.25E-2</v>
      </c>
      <c r="U260" s="54">
        <f t="shared" ref="U260" si="1064">SUM(Q260:Q260)*M259</f>
        <v>0.125</v>
      </c>
      <c r="V260" s="55">
        <f t="shared" ref="V260" si="1065">SUM(R260:R260)*M259</f>
        <v>0.25</v>
      </c>
      <c r="W260" s="56">
        <f t="shared" si="820"/>
        <v>0.25</v>
      </c>
      <c r="X260" s="248"/>
      <c r="Y260" s="251"/>
      <c r="Z260" s="254"/>
      <c r="AA260" s="257"/>
      <c r="AB260" s="257"/>
      <c r="AC260" s="369"/>
      <c r="AD260" s="747"/>
      <c r="AE260" s="57"/>
      <c r="AF260" s="235"/>
      <c r="AG260" s="236"/>
      <c r="AH260" s="236"/>
      <c r="AI260" s="236"/>
      <c r="AJ260" s="786"/>
      <c r="AK260" s="69"/>
      <c r="AP260" s="71"/>
      <c r="AQ260" s="238"/>
    </row>
    <row r="261" spans="1:43" ht="30" customHeight="1" x14ac:dyDescent="0.3">
      <c r="A261" s="1000"/>
      <c r="B261" s="793"/>
      <c r="C261" s="734"/>
      <c r="D261" s="737"/>
      <c r="E261" s="706"/>
      <c r="F261" s="709"/>
      <c r="G261" s="740"/>
      <c r="H261" s="743"/>
      <c r="I261" s="730"/>
      <c r="J261" s="730"/>
      <c r="K261" s="684"/>
      <c r="L261" s="717" t="s">
        <v>339</v>
      </c>
      <c r="M261" s="719">
        <v>0.25</v>
      </c>
      <c r="N261" s="72" t="s">
        <v>46</v>
      </c>
      <c r="O261" s="90">
        <v>0</v>
      </c>
      <c r="P261" s="90">
        <v>0.25</v>
      </c>
      <c r="Q261" s="90">
        <v>0.5</v>
      </c>
      <c r="R261" s="89">
        <v>1</v>
      </c>
      <c r="S261" s="65">
        <f t="shared" ref="S261" si="1066">SUM(O261:O261)*M261</f>
        <v>0</v>
      </c>
      <c r="T261" s="66">
        <f t="shared" ref="T261" si="1067">SUM(P261:P261)*M261</f>
        <v>6.25E-2</v>
      </c>
      <c r="U261" s="66">
        <f t="shared" ref="U261" si="1068">SUM(Q261:Q261)*M261</f>
        <v>0.125</v>
      </c>
      <c r="V261" s="67">
        <f t="shared" ref="V261" si="1069">SUM(R261:R261)*M261</f>
        <v>0.25</v>
      </c>
      <c r="W261" s="68">
        <f t="shared" si="820"/>
        <v>0.25</v>
      </c>
      <c r="X261" s="248"/>
      <c r="Y261" s="251"/>
      <c r="Z261" s="254"/>
      <c r="AA261" s="257"/>
      <c r="AB261" s="257"/>
      <c r="AC261" s="369"/>
      <c r="AD261" s="747"/>
      <c r="AE261" s="47"/>
      <c r="AF261" s="228" t="str">
        <f t="shared" si="917"/>
        <v>EQUILIBRADA</v>
      </c>
      <c r="AG261" s="236"/>
      <c r="AH261" s="236"/>
      <c r="AI261" s="236"/>
      <c r="AJ261" s="786"/>
      <c r="AK261" s="69"/>
      <c r="AP261" s="71"/>
      <c r="AQ261" s="238"/>
    </row>
    <row r="262" spans="1:43" ht="30" customHeight="1" thickBot="1" x14ac:dyDescent="0.35">
      <c r="A262" s="1000"/>
      <c r="B262" s="793"/>
      <c r="C262" s="735"/>
      <c r="D262" s="738"/>
      <c r="E262" s="707"/>
      <c r="F262" s="710"/>
      <c r="G262" s="741"/>
      <c r="H262" s="744"/>
      <c r="I262" s="731"/>
      <c r="J262" s="731"/>
      <c r="K262" s="685"/>
      <c r="L262" s="721"/>
      <c r="M262" s="722"/>
      <c r="N262" s="73" t="s">
        <v>52</v>
      </c>
      <c r="O262" s="75">
        <v>0</v>
      </c>
      <c r="P262" s="75">
        <v>0.25</v>
      </c>
      <c r="Q262" s="75">
        <v>0.5</v>
      </c>
      <c r="R262" s="76">
        <v>1</v>
      </c>
      <c r="S262" s="85">
        <f t="shared" ref="S262" si="1070">SUM(O262:O262)*M261</f>
        <v>0</v>
      </c>
      <c r="T262" s="86">
        <f t="shared" ref="T262" si="1071">SUM(P262:P262)*M261</f>
        <v>6.25E-2</v>
      </c>
      <c r="U262" s="86">
        <f t="shared" ref="U262" si="1072">SUM(Q262:Q262)*M261</f>
        <v>0.125</v>
      </c>
      <c r="V262" s="87">
        <f t="shared" ref="V262" si="1073">SUM(R262:R262)*M261</f>
        <v>0.25</v>
      </c>
      <c r="W262" s="88">
        <f t="shared" si="820"/>
        <v>0.25</v>
      </c>
      <c r="X262" s="249"/>
      <c r="Y262" s="252"/>
      <c r="Z262" s="255"/>
      <c r="AA262" s="258"/>
      <c r="AB262" s="258"/>
      <c r="AC262" s="369"/>
      <c r="AD262" s="754"/>
      <c r="AE262" s="57"/>
      <c r="AF262" s="235"/>
      <c r="AG262" s="229"/>
      <c r="AH262" s="229"/>
      <c r="AI262" s="236"/>
      <c r="AJ262" s="786"/>
      <c r="AK262" s="69"/>
      <c r="AP262" s="71"/>
      <c r="AQ262" s="239"/>
    </row>
    <row r="263" spans="1:43" ht="30" customHeight="1" x14ac:dyDescent="0.3">
      <c r="A263" s="1000"/>
      <c r="B263" s="793"/>
      <c r="C263" s="733">
        <v>20</v>
      </c>
      <c r="D263" s="736" t="s">
        <v>340</v>
      </c>
      <c r="E263" s="705">
        <v>20</v>
      </c>
      <c r="F263" s="736" t="s">
        <v>341</v>
      </c>
      <c r="G263" s="739" t="s">
        <v>342</v>
      </c>
      <c r="H263" s="742">
        <v>32</v>
      </c>
      <c r="I263" s="729" t="s">
        <v>343</v>
      </c>
      <c r="J263" s="729" t="s">
        <v>302</v>
      </c>
      <c r="K263" s="683">
        <f>+AA263/(W263+W265+W267+W269)</f>
        <v>1</v>
      </c>
      <c r="L263" s="732" t="s">
        <v>344</v>
      </c>
      <c r="M263" s="688">
        <v>0.35</v>
      </c>
      <c r="N263" s="39" t="s">
        <v>46</v>
      </c>
      <c r="O263" s="41">
        <v>0.25</v>
      </c>
      <c r="P263" s="41">
        <v>0.5</v>
      </c>
      <c r="Q263" s="41">
        <v>0.75</v>
      </c>
      <c r="R263" s="42">
        <v>1</v>
      </c>
      <c r="S263" s="43">
        <f t="shared" ref="S263" si="1074">SUM(O263:O263)*M263</f>
        <v>8.7499999999999994E-2</v>
      </c>
      <c r="T263" s="44">
        <f t="shared" ref="T263" si="1075">SUM(P263:P263)*M263</f>
        <v>0.17499999999999999</v>
      </c>
      <c r="U263" s="44">
        <f t="shared" ref="U263" si="1076">SUM(Q263:Q263)*M263</f>
        <v>0.26249999999999996</v>
      </c>
      <c r="V263" s="45">
        <f t="shared" ref="V263" si="1077">SUM(R263:R263)*M263</f>
        <v>0.35</v>
      </c>
      <c r="W263" s="46">
        <f t="shared" ref="W263:W326" si="1078">MAX(S263:V263)</f>
        <v>0.35</v>
      </c>
      <c r="X263" s="247">
        <f>+S264+S268+S270+S266</f>
        <v>0.25</v>
      </c>
      <c r="Y263" s="250">
        <f>+T264+T268+T270+T266</f>
        <v>0.41249999999999998</v>
      </c>
      <c r="Z263" s="253">
        <f>+U264+U268+U270+U266</f>
        <v>0.73249999999999993</v>
      </c>
      <c r="AA263" s="256">
        <f>+V264+V268+V270+V266</f>
        <v>1</v>
      </c>
      <c r="AB263" s="256">
        <f>+W264+W268+W270+W266</f>
        <v>1</v>
      </c>
      <c r="AC263" s="369"/>
      <c r="AD263" s="746" t="s">
        <v>345</v>
      </c>
      <c r="AE263" s="47"/>
      <c r="AF263" s="228" t="str">
        <f t="shared" si="917"/>
        <v>EQUILIBRADA</v>
      </c>
      <c r="AG263" s="228" t="str">
        <f>IF(COUNTIF(AF263:AF270,"PARA MEJORAR")&gt;=1,"PARA MEJORAR","BIEN")</f>
        <v>BIEN</v>
      </c>
      <c r="AH263" s="228" t="str">
        <f>IF(COUNTIF(AG263:AG280,"PARA MEJORAR")&gt;=1,"PARA MEJORAR","BIEN")</f>
        <v>PARA MEJORAR</v>
      </c>
      <c r="AI263" s="236"/>
      <c r="AJ263" s="786"/>
      <c r="AK263" s="58"/>
      <c r="AL263" s="59"/>
      <c r="AM263" s="59"/>
      <c r="AN263" s="59"/>
      <c r="AO263" s="59"/>
      <c r="AP263" s="60"/>
      <c r="AQ263" s="237"/>
    </row>
    <row r="264" spans="1:43" ht="30" customHeight="1" thickBot="1" x14ac:dyDescent="0.35">
      <c r="A264" s="1000"/>
      <c r="B264" s="793"/>
      <c r="C264" s="734"/>
      <c r="D264" s="737"/>
      <c r="E264" s="706"/>
      <c r="F264" s="737"/>
      <c r="G264" s="740"/>
      <c r="H264" s="743"/>
      <c r="I264" s="730"/>
      <c r="J264" s="784"/>
      <c r="K264" s="684"/>
      <c r="L264" s="718"/>
      <c r="M264" s="689"/>
      <c r="N264" s="49" t="s">
        <v>52</v>
      </c>
      <c r="O264" s="51">
        <v>0.25</v>
      </c>
      <c r="P264" s="51">
        <v>0.5</v>
      </c>
      <c r="Q264" s="51">
        <v>0.75</v>
      </c>
      <c r="R264" s="52">
        <v>1</v>
      </c>
      <c r="S264" s="53">
        <f t="shared" ref="S264" si="1079">SUM(O264:O264)*M263</f>
        <v>8.7499999999999994E-2</v>
      </c>
      <c r="T264" s="54">
        <f t="shared" ref="T264" si="1080">SUM(P264:P264)*M263</f>
        <v>0.17499999999999999</v>
      </c>
      <c r="U264" s="54">
        <f t="shared" ref="U264" si="1081">SUM(Q264:Q264)*M263</f>
        <v>0.26249999999999996</v>
      </c>
      <c r="V264" s="55">
        <f t="shared" ref="V264" si="1082">SUM(R264:R264)*M263</f>
        <v>0.35</v>
      </c>
      <c r="W264" s="56">
        <f t="shared" si="1078"/>
        <v>0.35</v>
      </c>
      <c r="X264" s="248"/>
      <c r="Y264" s="251"/>
      <c r="Z264" s="254"/>
      <c r="AA264" s="257"/>
      <c r="AB264" s="257"/>
      <c r="AC264" s="369"/>
      <c r="AD264" s="758"/>
      <c r="AE264" s="57"/>
      <c r="AF264" s="235"/>
      <c r="AG264" s="236"/>
      <c r="AH264" s="236"/>
      <c r="AI264" s="236"/>
      <c r="AJ264" s="786"/>
      <c r="AK264" s="69"/>
      <c r="AP264" s="71"/>
      <c r="AQ264" s="238"/>
    </row>
    <row r="265" spans="1:43" ht="30" customHeight="1" x14ac:dyDescent="0.3">
      <c r="A265" s="1000"/>
      <c r="B265" s="793"/>
      <c r="C265" s="734"/>
      <c r="D265" s="737"/>
      <c r="E265" s="706"/>
      <c r="F265" s="737"/>
      <c r="G265" s="740"/>
      <c r="H265" s="743"/>
      <c r="I265" s="730"/>
      <c r="J265" s="783" t="s">
        <v>302</v>
      </c>
      <c r="K265" s="684"/>
      <c r="L265" s="717" t="s">
        <v>346</v>
      </c>
      <c r="M265" s="719">
        <v>0.35</v>
      </c>
      <c r="N265" s="72" t="s">
        <v>46</v>
      </c>
      <c r="O265" s="90">
        <v>0.15</v>
      </c>
      <c r="P265" s="90">
        <v>0.25</v>
      </c>
      <c r="Q265" s="90">
        <v>0.7</v>
      </c>
      <c r="R265" s="89">
        <v>1</v>
      </c>
      <c r="S265" s="65">
        <f t="shared" ref="S265" si="1083">SUM(O265:O265)*M265</f>
        <v>5.2499999999999998E-2</v>
      </c>
      <c r="T265" s="66">
        <f t="shared" ref="T265" si="1084">SUM(P265:P265)*M265</f>
        <v>8.7499999999999994E-2</v>
      </c>
      <c r="U265" s="66">
        <f t="shared" ref="U265" si="1085">SUM(Q265:Q265)*M265</f>
        <v>0.24499999999999997</v>
      </c>
      <c r="V265" s="67">
        <f t="shared" ref="V265" si="1086">SUM(R265:R265)*M265</f>
        <v>0.35</v>
      </c>
      <c r="W265" s="68">
        <f t="shared" si="1078"/>
        <v>0.35</v>
      </c>
      <c r="X265" s="248"/>
      <c r="Y265" s="251"/>
      <c r="Z265" s="254"/>
      <c r="AA265" s="257"/>
      <c r="AB265" s="257"/>
      <c r="AC265" s="369"/>
      <c r="AD265" s="745" t="s">
        <v>347</v>
      </c>
      <c r="AE265" s="47"/>
      <c r="AF265" s="228" t="str">
        <f t="shared" si="917"/>
        <v>EQUILIBRADA</v>
      </c>
      <c r="AG265" s="236"/>
      <c r="AH265" s="236"/>
      <c r="AI265" s="236"/>
      <c r="AJ265" s="786"/>
      <c r="AK265" s="69"/>
      <c r="AP265" s="71"/>
      <c r="AQ265" s="238"/>
    </row>
    <row r="266" spans="1:43" ht="33.75" customHeight="1" thickBot="1" x14ac:dyDescent="0.35">
      <c r="A266" s="1000"/>
      <c r="B266" s="793"/>
      <c r="C266" s="734"/>
      <c r="D266" s="737"/>
      <c r="E266" s="706"/>
      <c r="F266" s="737"/>
      <c r="G266" s="740"/>
      <c r="H266" s="743"/>
      <c r="I266" s="730"/>
      <c r="J266" s="784"/>
      <c r="K266" s="684"/>
      <c r="L266" s="718"/>
      <c r="M266" s="689"/>
      <c r="N266" s="49" t="s">
        <v>52</v>
      </c>
      <c r="O266" s="51">
        <v>0.25</v>
      </c>
      <c r="P266" s="51">
        <v>0.25</v>
      </c>
      <c r="Q266" s="51">
        <v>0.7</v>
      </c>
      <c r="R266" s="52">
        <v>1</v>
      </c>
      <c r="S266" s="53">
        <f t="shared" ref="S266" si="1087">SUM(O266:O266)*M265</f>
        <v>8.7499999999999994E-2</v>
      </c>
      <c r="T266" s="54">
        <f t="shared" ref="T266" si="1088">SUM(P266:P266)*M265</f>
        <v>8.7499999999999994E-2</v>
      </c>
      <c r="U266" s="54">
        <f t="shared" ref="U266" si="1089">SUM(Q266:Q266)*M265</f>
        <v>0.24499999999999997</v>
      </c>
      <c r="V266" s="55">
        <f t="shared" ref="V266" si="1090">SUM(R266:R266)*M265</f>
        <v>0.35</v>
      </c>
      <c r="W266" s="56">
        <f t="shared" si="1078"/>
        <v>0.35</v>
      </c>
      <c r="X266" s="248"/>
      <c r="Y266" s="251"/>
      <c r="Z266" s="254"/>
      <c r="AA266" s="257"/>
      <c r="AB266" s="257"/>
      <c r="AC266" s="369"/>
      <c r="AD266" s="758"/>
      <c r="AE266" s="57"/>
      <c r="AF266" s="235"/>
      <c r="AG266" s="236"/>
      <c r="AH266" s="236"/>
      <c r="AI266" s="236"/>
      <c r="AJ266" s="786"/>
      <c r="AK266" s="69"/>
      <c r="AP266" s="71"/>
      <c r="AQ266" s="238"/>
    </row>
    <row r="267" spans="1:43" ht="30" customHeight="1" x14ac:dyDescent="0.3">
      <c r="A267" s="1000"/>
      <c r="B267" s="793"/>
      <c r="C267" s="734"/>
      <c r="D267" s="737"/>
      <c r="E267" s="706"/>
      <c r="F267" s="737"/>
      <c r="G267" s="740"/>
      <c r="H267" s="743"/>
      <c r="I267" s="730"/>
      <c r="J267" s="783" t="s">
        <v>302</v>
      </c>
      <c r="K267" s="684"/>
      <c r="L267" s="717" t="s">
        <v>348</v>
      </c>
      <c r="M267" s="719">
        <v>0.15</v>
      </c>
      <c r="N267" s="72" t="s">
        <v>46</v>
      </c>
      <c r="O267" s="90">
        <v>0.25</v>
      </c>
      <c r="P267" s="90">
        <v>0.5</v>
      </c>
      <c r="Q267" s="90">
        <v>0.75</v>
      </c>
      <c r="R267" s="89">
        <v>1</v>
      </c>
      <c r="S267" s="65">
        <f t="shared" ref="S267" si="1091">SUM(O267:O267)*M267</f>
        <v>3.7499999999999999E-2</v>
      </c>
      <c r="T267" s="66">
        <f t="shared" ref="T267" si="1092">SUM(P267:P267)*M267</f>
        <v>7.4999999999999997E-2</v>
      </c>
      <c r="U267" s="66">
        <f t="shared" ref="U267" si="1093">SUM(Q267:Q267)*M267</f>
        <v>0.11249999999999999</v>
      </c>
      <c r="V267" s="67">
        <f t="shared" ref="V267" si="1094">SUM(R267:R267)*M267</f>
        <v>0.15</v>
      </c>
      <c r="W267" s="68">
        <f t="shared" si="1078"/>
        <v>0.15</v>
      </c>
      <c r="X267" s="248"/>
      <c r="Y267" s="251"/>
      <c r="Z267" s="254"/>
      <c r="AA267" s="257"/>
      <c r="AB267" s="257"/>
      <c r="AC267" s="369"/>
      <c r="AD267" s="745" t="s">
        <v>349</v>
      </c>
      <c r="AE267" s="47"/>
      <c r="AF267" s="228" t="str">
        <f t="shared" si="917"/>
        <v>EQUILIBRADA</v>
      </c>
      <c r="AG267" s="236"/>
      <c r="AH267" s="236"/>
      <c r="AI267" s="236"/>
      <c r="AJ267" s="786"/>
      <c r="AK267" s="69"/>
      <c r="AP267" s="71"/>
      <c r="AQ267" s="238"/>
    </row>
    <row r="268" spans="1:43" ht="30" customHeight="1" thickBot="1" x14ac:dyDescent="0.35">
      <c r="A268" s="1000"/>
      <c r="B268" s="793"/>
      <c r="C268" s="734"/>
      <c r="D268" s="737"/>
      <c r="E268" s="706"/>
      <c r="F268" s="737"/>
      <c r="G268" s="740"/>
      <c r="H268" s="743"/>
      <c r="I268" s="730"/>
      <c r="J268" s="784"/>
      <c r="K268" s="684"/>
      <c r="L268" s="718"/>
      <c r="M268" s="689"/>
      <c r="N268" s="49" t="s">
        <v>52</v>
      </c>
      <c r="O268" s="51">
        <v>0.25</v>
      </c>
      <c r="P268" s="51">
        <v>0.5</v>
      </c>
      <c r="Q268" s="51">
        <v>0.75</v>
      </c>
      <c r="R268" s="52">
        <v>1</v>
      </c>
      <c r="S268" s="53">
        <f t="shared" ref="S268" si="1095">SUM(O268:O268)*M267</f>
        <v>3.7499999999999999E-2</v>
      </c>
      <c r="T268" s="54">
        <f t="shared" ref="T268" si="1096">SUM(P268:P268)*M267</f>
        <v>7.4999999999999997E-2</v>
      </c>
      <c r="U268" s="54">
        <f t="shared" ref="U268" si="1097">SUM(Q268:Q268)*M267</f>
        <v>0.11249999999999999</v>
      </c>
      <c r="V268" s="55">
        <f t="shared" ref="V268" si="1098">SUM(R268:R268)*M267</f>
        <v>0.15</v>
      </c>
      <c r="W268" s="56">
        <f t="shared" si="1078"/>
        <v>0.15</v>
      </c>
      <c r="X268" s="248"/>
      <c r="Y268" s="251"/>
      <c r="Z268" s="254"/>
      <c r="AA268" s="257"/>
      <c r="AB268" s="257"/>
      <c r="AC268" s="369"/>
      <c r="AD268" s="747"/>
      <c r="AE268" s="57"/>
      <c r="AF268" s="235"/>
      <c r="AG268" s="236"/>
      <c r="AH268" s="236"/>
      <c r="AI268" s="236"/>
      <c r="AJ268" s="786"/>
      <c r="AK268" s="69"/>
      <c r="AP268" s="71"/>
      <c r="AQ268" s="238"/>
    </row>
    <row r="269" spans="1:43" ht="30" customHeight="1" x14ac:dyDescent="0.3">
      <c r="A269" s="1000"/>
      <c r="B269" s="793"/>
      <c r="C269" s="734"/>
      <c r="D269" s="737"/>
      <c r="E269" s="706"/>
      <c r="F269" s="737"/>
      <c r="G269" s="740"/>
      <c r="H269" s="743"/>
      <c r="I269" s="730"/>
      <c r="J269" s="783" t="s">
        <v>302</v>
      </c>
      <c r="K269" s="684"/>
      <c r="L269" s="717" t="s">
        <v>350</v>
      </c>
      <c r="M269" s="719">
        <v>0.15</v>
      </c>
      <c r="N269" s="72" t="s">
        <v>46</v>
      </c>
      <c r="O269" s="90">
        <v>0.25</v>
      </c>
      <c r="P269" s="90">
        <v>0.5</v>
      </c>
      <c r="Q269" s="90">
        <v>0.75</v>
      </c>
      <c r="R269" s="89">
        <v>1</v>
      </c>
      <c r="S269" s="65">
        <f t="shared" ref="S269" si="1099">SUM(O269:O269)*M269</f>
        <v>3.7499999999999999E-2</v>
      </c>
      <c r="T269" s="66">
        <f t="shared" ref="T269" si="1100">SUM(P269:P269)*M269</f>
        <v>7.4999999999999997E-2</v>
      </c>
      <c r="U269" s="66">
        <f t="shared" ref="U269" si="1101">SUM(Q269:Q269)*M269</f>
        <v>0.11249999999999999</v>
      </c>
      <c r="V269" s="67">
        <f t="shared" ref="V269" si="1102">SUM(R269:R269)*M269</f>
        <v>0.15</v>
      </c>
      <c r="W269" s="68">
        <f t="shared" si="1078"/>
        <v>0.15</v>
      </c>
      <c r="X269" s="248"/>
      <c r="Y269" s="251"/>
      <c r="Z269" s="254"/>
      <c r="AA269" s="257"/>
      <c r="AB269" s="257"/>
      <c r="AC269" s="369"/>
      <c r="AD269" s="747"/>
      <c r="AE269" s="47"/>
      <c r="AF269" s="228" t="str">
        <f t="shared" si="917"/>
        <v>EQUILIBRADA</v>
      </c>
      <c r="AG269" s="236"/>
      <c r="AH269" s="236"/>
      <c r="AI269" s="236"/>
      <c r="AJ269" s="786"/>
      <c r="AK269" s="69"/>
      <c r="AP269" s="71"/>
      <c r="AQ269" s="238"/>
    </row>
    <row r="270" spans="1:43" ht="30" customHeight="1" thickBot="1" x14ac:dyDescent="0.35">
      <c r="A270" s="1000"/>
      <c r="B270" s="793"/>
      <c r="C270" s="734"/>
      <c r="D270" s="737"/>
      <c r="E270" s="706"/>
      <c r="F270" s="737"/>
      <c r="G270" s="741"/>
      <c r="H270" s="744"/>
      <c r="I270" s="731"/>
      <c r="J270" s="731"/>
      <c r="K270" s="685"/>
      <c r="L270" s="721"/>
      <c r="M270" s="722"/>
      <c r="N270" s="73" t="s">
        <v>52</v>
      </c>
      <c r="O270" s="75">
        <v>0.25</v>
      </c>
      <c r="P270" s="75">
        <v>0.5</v>
      </c>
      <c r="Q270" s="75">
        <v>0.75</v>
      </c>
      <c r="R270" s="76">
        <v>1</v>
      </c>
      <c r="S270" s="85">
        <f t="shared" ref="S270" si="1103">SUM(O270:O270)*M269</f>
        <v>3.7499999999999999E-2</v>
      </c>
      <c r="T270" s="86">
        <f t="shared" ref="T270" si="1104">SUM(P270:P270)*M269</f>
        <v>7.4999999999999997E-2</v>
      </c>
      <c r="U270" s="86">
        <f t="shared" ref="U270" si="1105">SUM(Q270:Q270)*M269</f>
        <v>0.11249999999999999</v>
      </c>
      <c r="V270" s="87">
        <f t="shared" ref="V270" si="1106">SUM(R270:R270)*M269</f>
        <v>0.15</v>
      </c>
      <c r="W270" s="88">
        <f t="shared" si="1078"/>
        <v>0.15</v>
      </c>
      <c r="X270" s="249"/>
      <c r="Y270" s="252"/>
      <c r="Z270" s="255"/>
      <c r="AA270" s="258"/>
      <c r="AB270" s="258"/>
      <c r="AC270" s="369"/>
      <c r="AD270" s="747"/>
      <c r="AE270" s="57"/>
      <c r="AF270" s="235"/>
      <c r="AG270" s="229"/>
      <c r="AH270" s="236"/>
      <c r="AI270" s="236"/>
      <c r="AJ270" s="786"/>
      <c r="AK270" s="69"/>
      <c r="AP270" s="71"/>
      <c r="AQ270" s="239"/>
    </row>
    <row r="271" spans="1:43" ht="30" customHeight="1" x14ac:dyDescent="0.3">
      <c r="A271" s="1000"/>
      <c r="B271" s="793"/>
      <c r="C271" s="734"/>
      <c r="D271" s="737"/>
      <c r="E271" s="706"/>
      <c r="F271" s="737"/>
      <c r="G271" s="739" t="s">
        <v>351</v>
      </c>
      <c r="H271" s="742">
        <v>33</v>
      </c>
      <c r="I271" s="729" t="s">
        <v>352</v>
      </c>
      <c r="J271" s="729" t="s">
        <v>302</v>
      </c>
      <c r="K271" s="683">
        <f>+AA271/(W271+W273)</f>
        <v>0.95479999999999998</v>
      </c>
      <c r="L271" s="732" t="s">
        <v>353</v>
      </c>
      <c r="M271" s="688">
        <v>0.6</v>
      </c>
      <c r="N271" s="39" t="s">
        <v>46</v>
      </c>
      <c r="O271" s="41">
        <v>0.25</v>
      </c>
      <c r="P271" s="41">
        <v>0.5</v>
      </c>
      <c r="Q271" s="41">
        <v>0.75</v>
      </c>
      <c r="R271" s="64">
        <v>1</v>
      </c>
      <c r="S271" s="43">
        <f t="shared" ref="S271" si="1107">SUM(O271:O271)*M271</f>
        <v>0.15</v>
      </c>
      <c r="T271" s="44">
        <f t="shared" ref="T271" si="1108">SUM(P271:P271)*M271</f>
        <v>0.3</v>
      </c>
      <c r="U271" s="44">
        <f t="shared" ref="U271" si="1109">SUM(Q271:Q271)*M271</f>
        <v>0.44999999999999996</v>
      </c>
      <c r="V271" s="45">
        <f t="shared" ref="V271" si="1110">SUM(R271:R271)*M271</f>
        <v>0.6</v>
      </c>
      <c r="W271" s="46">
        <f t="shared" si="1078"/>
        <v>0.6</v>
      </c>
      <c r="X271" s="247">
        <f>+S272+S274</f>
        <v>0.25159999999999999</v>
      </c>
      <c r="Y271" s="250">
        <f>+T272+T274</f>
        <v>0.4224</v>
      </c>
      <c r="Z271" s="253">
        <f>+U272+U274</f>
        <v>0.63680000000000003</v>
      </c>
      <c r="AA271" s="256">
        <f>+V272+V274</f>
        <v>0.95479999999999998</v>
      </c>
      <c r="AB271" s="256">
        <f>+W272+W274</f>
        <v>0.95479999999999998</v>
      </c>
      <c r="AC271" s="369"/>
      <c r="AD271" s="747"/>
      <c r="AE271" s="47"/>
      <c r="AF271" s="228" t="str">
        <f t="shared" si="917"/>
        <v>EQUILIBRADA</v>
      </c>
      <c r="AG271" s="228" t="str">
        <f>IF(COUNTIF(AF271:AF274,"PARA MEJORAR")&gt;=1,"PARA MEJORAR","BIEN")</f>
        <v>PARA MEJORAR</v>
      </c>
      <c r="AH271" s="236"/>
      <c r="AI271" s="236"/>
      <c r="AJ271" s="786"/>
      <c r="AK271" s="58"/>
      <c r="AL271" s="59"/>
      <c r="AM271" s="59"/>
      <c r="AN271" s="59"/>
      <c r="AO271" s="59"/>
      <c r="AP271" s="60"/>
      <c r="AQ271" s="237"/>
    </row>
    <row r="272" spans="1:43" ht="30" customHeight="1" thickBot="1" x14ac:dyDescent="0.35">
      <c r="A272" s="1000"/>
      <c r="B272" s="793"/>
      <c r="C272" s="734"/>
      <c r="D272" s="737"/>
      <c r="E272" s="706"/>
      <c r="F272" s="737"/>
      <c r="G272" s="740"/>
      <c r="H272" s="743"/>
      <c r="I272" s="730"/>
      <c r="J272" s="730"/>
      <c r="K272" s="684"/>
      <c r="L272" s="718"/>
      <c r="M272" s="689"/>
      <c r="N272" s="49" t="s">
        <v>52</v>
      </c>
      <c r="O272" s="51">
        <v>0.25</v>
      </c>
      <c r="P272" s="51">
        <v>0.5</v>
      </c>
      <c r="Q272" s="51">
        <v>0.75</v>
      </c>
      <c r="R272" s="52">
        <v>1</v>
      </c>
      <c r="S272" s="53">
        <f t="shared" ref="S272" si="1111">SUM(O272:O272)*M271</f>
        <v>0.15</v>
      </c>
      <c r="T272" s="54">
        <f t="shared" ref="T272" si="1112">SUM(P272:P272)*M271</f>
        <v>0.3</v>
      </c>
      <c r="U272" s="54">
        <f t="shared" ref="U272" si="1113">SUM(Q272:Q272)*M271</f>
        <v>0.44999999999999996</v>
      </c>
      <c r="V272" s="55">
        <f t="shared" ref="V272" si="1114">SUM(R272:R272)*M271</f>
        <v>0.6</v>
      </c>
      <c r="W272" s="56">
        <f t="shared" si="1078"/>
        <v>0.6</v>
      </c>
      <c r="X272" s="248"/>
      <c r="Y272" s="251"/>
      <c r="Z272" s="254"/>
      <c r="AA272" s="257"/>
      <c r="AB272" s="257"/>
      <c r="AC272" s="369"/>
      <c r="AD272" s="754"/>
      <c r="AE272" s="57"/>
      <c r="AF272" s="235"/>
      <c r="AG272" s="236"/>
      <c r="AH272" s="236"/>
      <c r="AI272" s="236"/>
      <c r="AJ272" s="786"/>
      <c r="AK272" s="69"/>
      <c r="AP272" s="71"/>
      <c r="AQ272" s="238"/>
    </row>
    <row r="273" spans="1:43" ht="30" customHeight="1" x14ac:dyDescent="0.3">
      <c r="A273" s="1000"/>
      <c r="B273" s="793"/>
      <c r="C273" s="734"/>
      <c r="D273" s="737"/>
      <c r="E273" s="706"/>
      <c r="F273" s="737"/>
      <c r="G273" s="740"/>
      <c r="H273" s="743"/>
      <c r="I273" s="730"/>
      <c r="J273" s="730"/>
      <c r="K273" s="684"/>
      <c r="L273" s="717" t="s">
        <v>354</v>
      </c>
      <c r="M273" s="719">
        <v>0.4</v>
      </c>
      <c r="N273" s="72" t="s">
        <v>46</v>
      </c>
      <c r="O273" s="90">
        <v>0.25</v>
      </c>
      <c r="P273" s="90">
        <v>0.5</v>
      </c>
      <c r="Q273" s="90">
        <v>0.75</v>
      </c>
      <c r="R273" s="89">
        <v>1</v>
      </c>
      <c r="S273" s="65">
        <f t="shared" ref="S273" si="1115">SUM(O273:O273)*M273</f>
        <v>0.1</v>
      </c>
      <c r="T273" s="66">
        <f t="shared" ref="T273" si="1116">SUM(P273:P273)*M273</f>
        <v>0.2</v>
      </c>
      <c r="U273" s="66">
        <f t="shared" ref="U273" si="1117">SUM(Q273:Q273)*M273</f>
        <v>0.30000000000000004</v>
      </c>
      <c r="V273" s="67">
        <f t="shared" ref="V273" si="1118">SUM(R273:R273)*M273</f>
        <v>0.4</v>
      </c>
      <c r="W273" s="68">
        <f t="shared" si="1078"/>
        <v>0.4</v>
      </c>
      <c r="X273" s="248"/>
      <c r="Y273" s="251"/>
      <c r="Z273" s="254"/>
      <c r="AA273" s="257"/>
      <c r="AB273" s="257"/>
      <c r="AC273" s="369"/>
      <c r="AD273" s="746" t="s">
        <v>355</v>
      </c>
      <c r="AE273" s="47"/>
      <c r="AF273" s="228" t="str">
        <f t="shared" si="917"/>
        <v>PARA MEJORAR</v>
      </c>
      <c r="AG273" s="236"/>
      <c r="AH273" s="236"/>
      <c r="AI273" s="236"/>
      <c r="AJ273" s="786"/>
      <c r="AK273" s="69"/>
      <c r="AP273" s="71"/>
      <c r="AQ273" s="238"/>
    </row>
    <row r="274" spans="1:43" ht="30" customHeight="1" thickBot="1" x14ac:dyDescent="0.35">
      <c r="A274" s="1000"/>
      <c r="B274" s="793"/>
      <c r="C274" s="734"/>
      <c r="D274" s="737"/>
      <c r="E274" s="706"/>
      <c r="F274" s="737"/>
      <c r="G274" s="741"/>
      <c r="H274" s="744"/>
      <c r="I274" s="731"/>
      <c r="J274" s="731"/>
      <c r="K274" s="685"/>
      <c r="L274" s="721"/>
      <c r="M274" s="722"/>
      <c r="N274" s="73" t="s">
        <v>52</v>
      </c>
      <c r="O274" s="75">
        <v>0.254</v>
      </c>
      <c r="P274" s="75">
        <v>0.30599999999999999</v>
      </c>
      <c r="Q274" s="75">
        <v>0.46700000000000003</v>
      </c>
      <c r="R274" s="76">
        <v>0.88700000000000001</v>
      </c>
      <c r="S274" s="85">
        <f t="shared" ref="S274" si="1119">SUM(O274:O274)*M273</f>
        <v>0.10160000000000001</v>
      </c>
      <c r="T274" s="86">
        <f t="shared" ref="T274" si="1120">SUM(P274:P274)*M273</f>
        <v>0.12240000000000001</v>
      </c>
      <c r="U274" s="86">
        <f t="shared" ref="U274" si="1121">SUM(Q274:Q274)*M273</f>
        <v>0.18680000000000002</v>
      </c>
      <c r="V274" s="87">
        <f t="shared" ref="V274" si="1122">SUM(R274:R274)*M273</f>
        <v>0.3548</v>
      </c>
      <c r="W274" s="88">
        <f t="shared" si="1078"/>
        <v>0.3548</v>
      </c>
      <c r="X274" s="249"/>
      <c r="Y274" s="252"/>
      <c r="Z274" s="255"/>
      <c r="AA274" s="258"/>
      <c r="AB274" s="258"/>
      <c r="AC274" s="369"/>
      <c r="AD274" s="754"/>
      <c r="AE274" s="57"/>
      <c r="AF274" s="235"/>
      <c r="AG274" s="229"/>
      <c r="AH274" s="236"/>
      <c r="AI274" s="236"/>
      <c r="AJ274" s="786"/>
      <c r="AK274" s="69"/>
      <c r="AP274" s="71"/>
      <c r="AQ274" s="239"/>
    </row>
    <row r="275" spans="1:43" ht="30" customHeight="1" x14ac:dyDescent="0.3">
      <c r="A275" s="1000"/>
      <c r="B275" s="793"/>
      <c r="C275" s="734"/>
      <c r="D275" s="737"/>
      <c r="E275" s="706"/>
      <c r="F275" s="737"/>
      <c r="G275" s="739" t="s">
        <v>356</v>
      </c>
      <c r="H275" s="742">
        <v>34</v>
      </c>
      <c r="I275" s="729" t="s">
        <v>357</v>
      </c>
      <c r="J275" s="729" t="s">
        <v>302</v>
      </c>
      <c r="K275" s="683">
        <f>+AA275/(W275+W277+W279)</f>
        <v>0.41000000000000003</v>
      </c>
      <c r="L275" s="732" t="s">
        <v>358</v>
      </c>
      <c r="M275" s="688">
        <v>0.4</v>
      </c>
      <c r="N275" s="39" t="s">
        <v>46</v>
      </c>
      <c r="O275" s="41">
        <v>0.25</v>
      </c>
      <c r="P275" s="41">
        <v>1</v>
      </c>
      <c r="Q275" s="41">
        <v>1</v>
      </c>
      <c r="R275" s="64">
        <v>1</v>
      </c>
      <c r="S275" s="43">
        <f t="shared" ref="S275" si="1123">SUM(O275:O275)*M275</f>
        <v>0.1</v>
      </c>
      <c r="T275" s="44">
        <f t="shared" ref="T275" si="1124">SUM(P275:P275)*M275</f>
        <v>0.4</v>
      </c>
      <c r="U275" s="44">
        <f t="shared" ref="U275" si="1125">SUM(Q275:Q275)*M275</f>
        <v>0.4</v>
      </c>
      <c r="V275" s="45">
        <f t="shared" ref="V275" si="1126">SUM(R275:R275)*M275</f>
        <v>0.4</v>
      </c>
      <c r="W275" s="46">
        <f t="shared" si="1078"/>
        <v>0.4</v>
      </c>
      <c r="X275" s="247">
        <f>+S276+S278+S280</f>
        <v>0.18000000000000002</v>
      </c>
      <c r="Y275" s="250">
        <f>+T276+T278+T280</f>
        <v>0.29600000000000004</v>
      </c>
      <c r="Z275" s="253">
        <f>+U276+U278+U280</f>
        <v>0.41000000000000003</v>
      </c>
      <c r="AA275" s="256">
        <f>+V276+V278+V280</f>
        <v>0.41000000000000003</v>
      </c>
      <c r="AB275" s="256">
        <f>+W276+W278+W280</f>
        <v>0.41000000000000003</v>
      </c>
      <c r="AC275" s="369"/>
      <c r="AD275" s="746" t="s">
        <v>359</v>
      </c>
      <c r="AE275" s="47"/>
      <c r="AF275" s="228" t="str">
        <f t="shared" si="917"/>
        <v>PARA MEJORAR</v>
      </c>
      <c r="AG275" s="228" t="str">
        <f>IF(COUNTIF(AF275:AF280,"PARA MEJORAR")&gt;=1,"PARA MEJORAR","BIEN")</f>
        <v>PARA MEJORAR</v>
      </c>
      <c r="AH275" s="236"/>
      <c r="AI275" s="236"/>
      <c r="AJ275" s="786"/>
      <c r="AK275" s="58"/>
      <c r="AL275" s="59"/>
      <c r="AM275" s="59"/>
      <c r="AN275" s="59"/>
      <c r="AO275" s="59"/>
      <c r="AP275" s="60"/>
      <c r="AQ275" s="237"/>
    </row>
    <row r="276" spans="1:43" ht="30" customHeight="1" thickBot="1" x14ac:dyDescent="0.35">
      <c r="A276" s="1000"/>
      <c r="B276" s="793"/>
      <c r="C276" s="734"/>
      <c r="D276" s="737"/>
      <c r="E276" s="706"/>
      <c r="F276" s="737"/>
      <c r="G276" s="740"/>
      <c r="H276" s="743"/>
      <c r="I276" s="730"/>
      <c r="J276" s="730"/>
      <c r="K276" s="684"/>
      <c r="L276" s="718"/>
      <c r="M276" s="689"/>
      <c r="N276" s="49" t="s">
        <v>52</v>
      </c>
      <c r="O276" s="51">
        <v>0.25</v>
      </c>
      <c r="P276" s="51">
        <v>0.25</v>
      </c>
      <c r="Q276" s="51">
        <v>0.25</v>
      </c>
      <c r="R276" s="52">
        <v>0.25</v>
      </c>
      <c r="S276" s="53">
        <f t="shared" ref="S276" si="1127">SUM(O276:O276)*M275</f>
        <v>0.1</v>
      </c>
      <c r="T276" s="54">
        <f t="shared" ref="T276" si="1128">SUM(P276:P276)*M275</f>
        <v>0.1</v>
      </c>
      <c r="U276" s="54">
        <f t="shared" ref="U276" si="1129">SUM(Q276:Q276)*M275</f>
        <v>0.1</v>
      </c>
      <c r="V276" s="55">
        <f t="shared" ref="V276" si="1130">SUM(R276:R276)*M275</f>
        <v>0.1</v>
      </c>
      <c r="W276" s="56">
        <f t="shared" si="1078"/>
        <v>0.1</v>
      </c>
      <c r="X276" s="248"/>
      <c r="Y276" s="251"/>
      <c r="Z276" s="254"/>
      <c r="AA276" s="257"/>
      <c r="AB276" s="257"/>
      <c r="AC276" s="369"/>
      <c r="AD276" s="758"/>
      <c r="AE276" s="57"/>
      <c r="AF276" s="235"/>
      <c r="AG276" s="236"/>
      <c r="AH276" s="236"/>
      <c r="AI276" s="236"/>
      <c r="AJ276" s="786"/>
      <c r="AK276" s="69"/>
      <c r="AP276" s="71"/>
      <c r="AQ276" s="238"/>
    </row>
    <row r="277" spans="1:43" ht="30" customHeight="1" x14ac:dyDescent="0.3">
      <c r="A277" s="1000"/>
      <c r="B277" s="793"/>
      <c r="C277" s="734"/>
      <c r="D277" s="737"/>
      <c r="E277" s="706"/>
      <c r="F277" s="737"/>
      <c r="G277" s="740"/>
      <c r="H277" s="743"/>
      <c r="I277" s="730"/>
      <c r="J277" s="730"/>
      <c r="K277" s="684"/>
      <c r="L277" s="717" t="s">
        <v>360</v>
      </c>
      <c r="M277" s="719">
        <v>0.4</v>
      </c>
      <c r="N277" s="72" t="s">
        <v>46</v>
      </c>
      <c r="O277" s="90">
        <v>0.3</v>
      </c>
      <c r="P277" s="90">
        <v>0.5</v>
      </c>
      <c r="Q277" s="90">
        <v>1</v>
      </c>
      <c r="R277" s="89">
        <v>1</v>
      </c>
      <c r="S277" s="65">
        <f t="shared" ref="S277" si="1131">SUM(O277:O277)*M277</f>
        <v>0.12</v>
      </c>
      <c r="T277" s="66">
        <f t="shared" ref="T277" si="1132">SUM(P277:P277)*M277</f>
        <v>0.2</v>
      </c>
      <c r="U277" s="66">
        <f t="shared" ref="U277" si="1133">SUM(Q277:Q277)*M277</f>
        <v>0.4</v>
      </c>
      <c r="V277" s="67">
        <f t="shared" ref="V277" si="1134">SUM(R277:R277)*M277</f>
        <v>0.4</v>
      </c>
      <c r="W277" s="68">
        <f t="shared" si="1078"/>
        <v>0.4</v>
      </c>
      <c r="X277" s="248"/>
      <c r="Y277" s="251"/>
      <c r="Z277" s="254"/>
      <c r="AA277" s="257"/>
      <c r="AB277" s="257"/>
      <c r="AC277" s="369"/>
      <c r="AD277" s="745" t="s">
        <v>361</v>
      </c>
      <c r="AE277" s="47"/>
      <c r="AF277" s="228" t="str">
        <f t="shared" si="917"/>
        <v>PARA MEJORAR</v>
      </c>
      <c r="AG277" s="236"/>
      <c r="AH277" s="236"/>
      <c r="AI277" s="236"/>
      <c r="AJ277" s="786"/>
      <c r="AK277" s="69"/>
      <c r="AP277" s="71"/>
      <c r="AQ277" s="238"/>
    </row>
    <row r="278" spans="1:43" ht="30" customHeight="1" thickBot="1" x14ac:dyDescent="0.35">
      <c r="A278" s="1000"/>
      <c r="B278" s="793"/>
      <c r="C278" s="734"/>
      <c r="D278" s="737"/>
      <c r="E278" s="706"/>
      <c r="F278" s="737"/>
      <c r="G278" s="740"/>
      <c r="H278" s="743"/>
      <c r="I278" s="730"/>
      <c r="J278" s="730"/>
      <c r="K278" s="684"/>
      <c r="L278" s="718"/>
      <c r="M278" s="689"/>
      <c r="N278" s="49" t="s">
        <v>52</v>
      </c>
      <c r="O278" s="51">
        <v>0.2</v>
      </c>
      <c r="P278" s="51">
        <v>0.24</v>
      </c>
      <c r="Q278" s="51">
        <v>0.4</v>
      </c>
      <c r="R278" s="52">
        <v>0.4</v>
      </c>
      <c r="S278" s="53">
        <f t="shared" ref="S278" si="1135">SUM(O278:O278)*M277</f>
        <v>8.0000000000000016E-2</v>
      </c>
      <c r="T278" s="54">
        <f t="shared" ref="T278" si="1136">SUM(P278:P278)*M277</f>
        <v>9.6000000000000002E-2</v>
      </c>
      <c r="U278" s="54">
        <f t="shared" ref="U278" si="1137">SUM(Q278:Q278)*M277</f>
        <v>0.16000000000000003</v>
      </c>
      <c r="V278" s="55">
        <f t="shared" ref="V278" si="1138">SUM(R278:R278)*M277</f>
        <v>0.16000000000000003</v>
      </c>
      <c r="W278" s="56">
        <f t="shared" si="1078"/>
        <v>0.16000000000000003</v>
      </c>
      <c r="X278" s="248"/>
      <c r="Y278" s="251"/>
      <c r="Z278" s="254"/>
      <c r="AA278" s="257"/>
      <c r="AB278" s="257"/>
      <c r="AC278" s="369"/>
      <c r="AD278" s="758"/>
      <c r="AE278" s="57"/>
      <c r="AF278" s="235"/>
      <c r="AG278" s="236"/>
      <c r="AH278" s="236"/>
      <c r="AI278" s="236"/>
      <c r="AJ278" s="786"/>
      <c r="AK278" s="69"/>
      <c r="AP278" s="71"/>
      <c r="AQ278" s="238"/>
    </row>
    <row r="279" spans="1:43" ht="30" customHeight="1" x14ac:dyDescent="0.3">
      <c r="A279" s="1000"/>
      <c r="B279" s="793"/>
      <c r="C279" s="734"/>
      <c r="D279" s="737"/>
      <c r="E279" s="706"/>
      <c r="F279" s="737"/>
      <c r="G279" s="740"/>
      <c r="H279" s="743"/>
      <c r="I279" s="730"/>
      <c r="J279" s="730"/>
      <c r="K279" s="684"/>
      <c r="L279" s="717" t="s">
        <v>362</v>
      </c>
      <c r="M279" s="719">
        <v>0.2</v>
      </c>
      <c r="N279" s="72" t="s">
        <v>46</v>
      </c>
      <c r="O279" s="90">
        <v>0</v>
      </c>
      <c r="P279" s="90">
        <v>0.5</v>
      </c>
      <c r="Q279" s="90">
        <v>0.5</v>
      </c>
      <c r="R279" s="89">
        <v>1</v>
      </c>
      <c r="S279" s="65">
        <f t="shared" ref="S279" si="1139">SUM(O279:O279)*M279</f>
        <v>0</v>
      </c>
      <c r="T279" s="66">
        <f t="shared" ref="T279" si="1140">SUM(P279:P279)*M279</f>
        <v>0.1</v>
      </c>
      <c r="U279" s="66">
        <f t="shared" ref="U279" si="1141">SUM(Q279:Q279)*M279</f>
        <v>0.1</v>
      </c>
      <c r="V279" s="67">
        <f t="shared" ref="V279" si="1142">SUM(R279:R279)*M279</f>
        <v>0.2</v>
      </c>
      <c r="W279" s="68">
        <f t="shared" si="1078"/>
        <v>0.2</v>
      </c>
      <c r="X279" s="248"/>
      <c r="Y279" s="251"/>
      <c r="Z279" s="254"/>
      <c r="AA279" s="257"/>
      <c r="AB279" s="257"/>
      <c r="AC279" s="369"/>
      <c r="AD279" s="745" t="s">
        <v>363</v>
      </c>
      <c r="AE279" s="47"/>
      <c r="AF279" s="228" t="str">
        <f t="shared" si="917"/>
        <v>PARA MEJORAR</v>
      </c>
      <c r="AG279" s="236"/>
      <c r="AH279" s="236"/>
      <c r="AI279" s="236"/>
      <c r="AJ279" s="786"/>
      <c r="AK279" s="69"/>
      <c r="AP279" s="71"/>
      <c r="AQ279" s="238"/>
    </row>
    <row r="280" spans="1:43" ht="34.5" customHeight="1" thickBot="1" x14ac:dyDescent="0.35">
      <c r="A280" s="1000"/>
      <c r="B280" s="793"/>
      <c r="C280" s="735"/>
      <c r="D280" s="738"/>
      <c r="E280" s="707"/>
      <c r="F280" s="738"/>
      <c r="G280" s="741"/>
      <c r="H280" s="744"/>
      <c r="I280" s="731"/>
      <c r="J280" s="731"/>
      <c r="K280" s="685"/>
      <c r="L280" s="721"/>
      <c r="M280" s="722"/>
      <c r="N280" s="73" t="s">
        <v>52</v>
      </c>
      <c r="O280" s="75">
        <v>0</v>
      </c>
      <c r="P280" s="75">
        <v>0.5</v>
      </c>
      <c r="Q280" s="75">
        <v>0.75</v>
      </c>
      <c r="R280" s="76">
        <v>0.75</v>
      </c>
      <c r="S280" s="85">
        <f t="shared" ref="S280" si="1143">SUM(O280:O280)*M279</f>
        <v>0</v>
      </c>
      <c r="T280" s="86">
        <f t="shared" ref="T280" si="1144">SUM(P280:P280)*M279</f>
        <v>0.1</v>
      </c>
      <c r="U280" s="86">
        <f t="shared" ref="U280" si="1145">SUM(Q280:Q280)*M279</f>
        <v>0.15000000000000002</v>
      </c>
      <c r="V280" s="87">
        <f t="shared" ref="V280" si="1146">SUM(R280:R280)*M279</f>
        <v>0.15000000000000002</v>
      </c>
      <c r="W280" s="88">
        <f t="shared" si="1078"/>
        <v>0.15000000000000002</v>
      </c>
      <c r="X280" s="249"/>
      <c r="Y280" s="252"/>
      <c r="Z280" s="255"/>
      <c r="AA280" s="258"/>
      <c r="AB280" s="258"/>
      <c r="AC280" s="369"/>
      <c r="AD280" s="754"/>
      <c r="AE280" s="57"/>
      <c r="AF280" s="235"/>
      <c r="AG280" s="229"/>
      <c r="AH280" s="229"/>
      <c r="AI280" s="236"/>
      <c r="AJ280" s="786"/>
      <c r="AK280" s="69"/>
      <c r="AP280" s="71"/>
      <c r="AQ280" s="239"/>
    </row>
    <row r="281" spans="1:43" ht="30" customHeight="1" x14ac:dyDescent="0.3">
      <c r="A281" s="1000"/>
      <c r="B281" s="793"/>
      <c r="C281" s="733">
        <v>21</v>
      </c>
      <c r="D281" s="736" t="s">
        <v>364</v>
      </c>
      <c r="E281" s="705">
        <v>21</v>
      </c>
      <c r="F281" s="708" t="s">
        <v>365</v>
      </c>
      <c r="G281" s="739" t="s">
        <v>366</v>
      </c>
      <c r="H281" s="742">
        <v>35</v>
      </c>
      <c r="I281" s="729" t="s">
        <v>367</v>
      </c>
      <c r="J281" s="729" t="s">
        <v>302</v>
      </c>
      <c r="K281" s="683">
        <f>+AA281/(W281+W283+W285)</f>
        <v>0.91930000000000001</v>
      </c>
      <c r="L281" s="732" t="s">
        <v>368</v>
      </c>
      <c r="M281" s="688">
        <v>0.6</v>
      </c>
      <c r="N281" s="39" t="s">
        <v>46</v>
      </c>
      <c r="O281" s="40">
        <v>0.1</v>
      </c>
      <c r="P281" s="111">
        <v>0.3</v>
      </c>
      <c r="Q281" s="41">
        <v>0.6</v>
      </c>
      <c r="R281" s="64">
        <v>1</v>
      </c>
      <c r="S281" s="43">
        <f t="shared" ref="S281" si="1147">SUM(O281:O281)*M281</f>
        <v>0.06</v>
      </c>
      <c r="T281" s="44">
        <f t="shared" ref="T281" si="1148">SUM(P281:P281)*M281</f>
        <v>0.18</v>
      </c>
      <c r="U281" s="44">
        <f t="shared" ref="U281" si="1149">SUM(Q281:Q281)*M281</f>
        <v>0.36</v>
      </c>
      <c r="V281" s="45">
        <f t="shared" ref="V281" si="1150">SUM(R281:R281)*M281</f>
        <v>0.6</v>
      </c>
      <c r="W281" s="46">
        <f t="shared" si="1078"/>
        <v>0.6</v>
      </c>
      <c r="X281" s="247">
        <f>+S282+S284+S286</f>
        <v>0.253</v>
      </c>
      <c r="Y281" s="250">
        <f>+T282+T284+T286</f>
        <v>0.372</v>
      </c>
      <c r="Z281" s="253">
        <f>+U282+U284+U286</f>
        <v>0.73519999999999996</v>
      </c>
      <c r="AA281" s="256">
        <f>+V282+V284+V286</f>
        <v>0.91930000000000001</v>
      </c>
      <c r="AB281" s="256">
        <f>+W282+W284+W286</f>
        <v>0.91930000000000001</v>
      </c>
      <c r="AC281" s="369"/>
      <c r="AD281" s="746" t="s">
        <v>369</v>
      </c>
      <c r="AE281" s="47"/>
      <c r="AF281" s="228" t="str">
        <f t="shared" si="917"/>
        <v>PARA MEJORAR</v>
      </c>
      <c r="AG281" s="228" t="str">
        <f>IF(COUNTIF(AF281:AF286,"PARA MEJORAR")&gt;=1,"PARA MEJORAR","BIEN")</f>
        <v>PARA MEJORAR</v>
      </c>
      <c r="AH281" s="228" t="str">
        <f>IF(COUNTIF(AG281:AG314,"PARA MEJORAR")&gt;=1,"PARA MEJORAR","BIEN")</f>
        <v>PARA MEJORAR</v>
      </c>
      <c r="AI281" s="236"/>
      <c r="AJ281" s="786"/>
      <c r="AK281" s="58"/>
      <c r="AL281" s="59"/>
      <c r="AM281" s="59"/>
      <c r="AN281" s="59"/>
      <c r="AO281" s="59"/>
      <c r="AP281" s="60"/>
      <c r="AQ281" s="237"/>
    </row>
    <row r="282" spans="1:43" ht="52.5" customHeight="1" thickBot="1" x14ac:dyDescent="0.35">
      <c r="A282" s="1000"/>
      <c r="B282" s="793"/>
      <c r="C282" s="734"/>
      <c r="D282" s="737"/>
      <c r="E282" s="706"/>
      <c r="F282" s="709"/>
      <c r="G282" s="740"/>
      <c r="H282" s="743"/>
      <c r="I282" s="730"/>
      <c r="J282" s="730"/>
      <c r="K282" s="684"/>
      <c r="L282" s="718"/>
      <c r="M282" s="689"/>
      <c r="N282" s="49" t="s">
        <v>52</v>
      </c>
      <c r="O282" s="50">
        <v>0.28000000000000003</v>
      </c>
      <c r="P282" s="112">
        <v>0.42</v>
      </c>
      <c r="Q282" s="51">
        <v>0.69199999999999995</v>
      </c>
      <c r="R282" s="52">
        <v>0.86550000000000005</v>
      </c>
      <c r="S282" s="53">
        <f t="shared" ref="S282" si="1151">SUM(O282:O282)*M281</f>
        <v>0.16800000000000001</v>
      </c>
      <c r="T282" s="54">
        <f t="shared" ref="T282" si="1152">SUM(P282:P282)*M281</f>
        <v>0.252</v>
      </c>
      <c r="U282" s="54">
        <f t="shared" ref="U282" si="1153">SUM(Q282:Q282)*M281</f>
        <v>0.41519999999999996</v>
      </c>
      <c r="V282" s="55">
        <f t="shared" ref="V282" si="1154">SUM(R282:R282)*M281</f>
        <v>0.51929999999999998</v>
      </c>
      <c r="W282" s="56">
        <f t="shared" si="1078"/>
        <v>0.51929999999999998</v>
      </c>
      <c r="X282" s="248"/>
      <c r="Y282" s="251"/>
      <c r="Z282" s="254"/>
      <c r="AA282" s="257"/>
      <c r="AB282" s="257"/>
      <c r="AC282" s="369"/>
      <c r="AD282" s="758"/>
      <c r="AE282" s="57"/>
      <c r="AF282" s="235"/>
      <c r="AG282" s="236"/>
      <c r="AH282" s="236"/>
      <c r="AI282" s="236"/>
      <c r="AJ282" s="786"/>
      <c r="AK282" s="69"/>
      <c r="AP282" s="71"/>
      <c r="AQ282" s="238"/>
    </row>
    <row r="283" spans="1:43" ht="30" customHeight="1" x14ac:dyDescent="0.3">
      <c r="A283" s="1000"/>
      <c r="B283" s="793"/>
      <c r="C283" s="734"/>
      <c r="D283" s="737"/>
      <c r="E283" s="706"/>
      <c r="F283" s="709"/>
      <c r="G283" s="740"/>
      <c r="H283" s="743"/>
      <c r="I283" s="730"/>
      <c r="J283" s="730"/>
      <c r="K283" s="684"/>
      <c r="L283" s="717" t="s">
        <v>370</v>
      </c>
      <c r="M283" s="719">
        <v>0.1</v>
      </c>
      <c r="N283" s="72" t="s">
        <v>46</v>
      </c>
      <c r="O283" s="91">
        <v>0.1</v>
      </c>
      <c r="P283" s="113">
        <v>0.3</v>
      </c>
      <c r="Q283" s="90">
        <v>0.75</v>
      </c>
      <c r="R283" s="89">
        <v>1</v>
      </c>
      <c r="S283" s="65">
        <f t="shared" ref="S283" si="1155">SUM(O283:O283)*M283</f>
        <v>1.0000000000000002E-2</v>
      </c>
      <c r="T283" s="66">
        <f t="shared" ref="T283" si="1156">SUM(P283:P283)*M283</f>
        <v>0.03</v>
      </c>
      <c r="U283" s="66">
        <f t="shared" ref="U283" si="1157">SUM(Q283:Q283)*M283</f>
        <v>7.5000000000000011E-2</v>
      </c>
      <c r="V283" s="67">
        <f t="shared" ref="V283" si="1158">SUM(R283:R283)*M283</f>
        <v>0.1</v>
      </c>
      <c r="W283" s="68">
        <f t="shared" si="1078"/>
        <v>0.1</v>
      </c>
      <c r="X283" s="248"/>
      <c r="Y283" s="251"/>
      <c r="Z283" s="254"/>
      <c r="AA283" s="257"/>
      <c r="AB283" s="257"/>
      <c r="AC283" s="369"/>
      <c r="AD283" s="745" t="s">
        <v>371</v>
      </c>
      <c r="AE283" s="47"/>
      <c r="AF283" s="228" t="str">
        <f t="shared" si="917"/>
        <v>EQUILIBRADA</v>
      </c>
      <c r="AG283" s="236"/>
      <c r="AH283" s="236"/>
      <c r="AI283" s="236"/>
      <c r="AJ283" s="786"/>
      <c r="AK283" s="69"/>
      <c r="AP283" s="71"/>
      <c r="AQ283" s="238"/>
    </row>
    <row r="284" spans="1:43" ht="30" customHeight="1" thickBot="1" x14ac:dyDescent="0.35">
      <c r="A284" s="1000"/>
      <c r="B284" s="793"/>
      <c r="C284" s="734"/>
      <c r="D284" s="737"/>
      <c r="E284" s="706"/>
      <c r="F284" s="709"/>
      <c r="G284" s="740"/>
      <c r="H284" s="743"/>
      <c r="I284" s="730"/>
      <c r="J284" s="730"/>
      <c r="K284" s="684"/>
      <c r="L284" s="718"/>
      <c r="M284" s="689"/>
      <c r="N284" s="49" t="s">
        <v>52</v>
      </c>
      <c r="O284" s="50">
        <v>0.1</v>
      </c>
      <c r="P284" s="112">
        <v>0.45</v>
      </c>
      <c r="Q284" s="51">
        <v>0.95</v>
      </c>
      <c r="R284" s="52">
        <v>1</v>
      </c>
      <c r="S284" s="53">
        <f t="shared" ref="S284" si="1159">SUM(O284:O284)*M283</f>
        <v>1.0000000000000002E-2</v>
      </c>
      <c r="T284" s="54">
        <f t="shared" ref="T284" si="1160">SUM(P284:P284)*M283</f>
        <v>4.5000000000000005E-2</v>
      </c>
      <c r="U284" s="54">
        <f t="shared" ref="U284" si="1161">SUM(Q284:Q284)*M283</f>
        <v>9.5000000000000001E-2</v>
      </c>
      <c r="V284" s="55">
        <f t="shared" ref="V284" si="1162">SUM(R284:R284)*M283</f>
        <v>0.1</v>
      </c>
      <c r="W284" s="56">
        <f t="shared" si="1078"/>
        <v>0.1</v>
      </c>
      <c r="X284" s="248"/>
      <c r="Y284" s="251"/>
      <c r="Z284" s="254"/>
      <c r="AA284" s="257"/>
      <c r="AB284" s="257"/>
      <c r="AC284" s="369"/>
      <c r="AD284" s="758"/>
      <c r="AE284" s="57"/>
      <c r="AF284" s="235"/>
      <c r="AG284" s="236"/>
      <c r="AH284" s="236"/>
      <c r="AI284" s="236"/>
      <c r="AJ284" s="786"/>
      <c r="AK284" s="69"/>
      <c r="AP284" s="71"/>
      <c r="AQ284" s="238"/>
    </row>
    <row r="285" spans="1:43" ht="30" customHeight="1" x14ac:dyDescent="0.3">
      <c r="A285" s="1000"/>
      <c r="B285" s="793"/>
      <c r="C285" s="734"/>
      <c r="D285" s="737"/>
      <c r="E285" s="706"/>
      <c r="F285" s="709"/>
      <c r="G285" s="740"/>
      <c r="H285" s="743"/>
      <c r="I285" s="730"/>
      <c r="J285" s="730"/>
      <c r="K285" s="684"/>
      <c r="L285" s="717" t="s">
        <v>372</v>
      </c>
      <c r="M285" s="719">
        <v>0.3</v>
      </c>
      <c r="N285" s="72" t="s">
        <v>46</v>
      </c>
      <c r="O285" s="91">
        <v>0.25</v>
      </c>
      <c r="P285" s="113">
        <v>0.5</v>
      </c>
      <c r="Q285" s="90">
        <v>0.75</v>
      </c>
      <c r="R285" s="89">
        <v>1</v>
      </c>
      <c r="S285" s="65">
        <f t="shared" ref="S285" si="1163">SUM(O285:O285)*M285</f>
        <v>7.4999999999999997E-2</v>
      </c>
      <c r="T285" s="66">
        <f t="shared" ref="T285" si="1164">SUM(P285:P285)*M285</f>
        <v>0.15</v>
      </c>
      <c r="U285" s="66">
        <f t="shared" ref="U285" si="1165">SUM(Q285:Q285)*M285</f>
        <v>0.22499999999999998</v>
      </c>
      <c r="V285" s="67">
        <f t="shared" ref="V285" si="1166">SUM(R285:R285)*M285</f>
        <v>0.3</v>
      </c>
      <c r="W285" s="68">
        <f t="shared" si="1078"/>
        <v>0.3</v>
      </c>
      <c r="X285" s="248"/>
      <c r="Y285" s="251"/>
      <c r="Z285" s="254"/>
      <c r="AA285" s="257"/>
      <c r="AB285" s="257"/>
      <c r="AC285" s="369"/>
      <c r="AD285" s="745" t="s">
        <v>373</v>
      </c>
      <c r="AE285" s="47"/>
      <c r="AF285" s="228" t="str">
        <f t="shared" si="917"/>
        <v>EQUILIBRADA</v>
      </c>
      <c r="AG285" s="236"/>
      <c r="AH285" s="236"/>
      <c r="AI285" s="236"/>
      <c r="AJ285" s="786"/>
      <c r="AK285" s="69"/>
      <c r="AP285" s="71"/>
      <c r="AQ285" s="238"/>
    </row>
    <row r="286" spans="1:43" ht="30" customHeight="1" thickBot="1" x14ac:dyDescent="0.35">
      <c r="A286" s="1000"/>
      <c r="B286" s="793"/>
      <c r="C286" s="734"/>
      <c r="D286" s="737"/>
      <c r="E286" s="706"/>
      <c r="F286" s="709"/>
      <c r="G286" s="741"/>
      <c r="H286" s="744"/>
      <c r="I286" s="731"/>
      <c r="J286" s="731"/>
      <c r="K286" s="685"/>
      <c r="L286" s="721"/>
      <c r="M286" s="722"/>
      <c r="N286" s="73" t="s">
        <v>52</v>
      </c>
      <c r="O286" s="74">
        <v>0.25</v>
      </c>
      <c r="P286" s="114">
        <v>0.25</v>
      </c>
      <c r="Q286" s="75">
        <v>0.75</v>
      </c>
      <c r="R286" s="76">
        <v>1</v>
      </c>
      <c r="S286" s="85">
        <f t="shared" ref="S286" si="1167">SUM(O286:O286)*M285</f>
        <v>7.4999999999999997E-2</v>
      </c>
      <c r="T286" s="86">
        <f t="shared" ref="T286" si="1168">SUM(P286:P286)*M285</f>
        <v>7.4999999999999997E-2</v>
      </c>
      <c r="U286" s="86">
        <f t="shared" ref="U286" si="1169">SUM(Q286:Q286)*M285</f>
        <v>0.22499999999999998</v>
      </c>
      <c r="V286" s="87">
        <f t="shared" ref="V286" si="1170">SUM(R286:R286)*M285</f>
        <v>0.3</v>
      </c>
      <c r="W286" s="88">
        <f t="shared" si="1078"/>
        <v>0.3</v>
      </c>
      <c r="X286" s="249"/>
      <c r="Y286" s="252"/>
      <c r="Z286" s="255"/>
      <c r="AA286" s="258"/>
      <c r="AB286" s="258"/>
      <c r="AC286" s="369"/>
      <c r="AD286" s="754"/>
      <c r="AE286" s="57"/>
      <c r="AF286" s="235"/>
      <c r="AG286" s="229"/>
      <c r="AH286" s="236"/>
      <c r="AI286" s="236"/>
      <c r="AJ286" s="786"/>
      <c r="AK286" s="69"/>
      <c r="AP286" s="71"/>
      <c r="AQ286" s="239"/>
    </row>
    <row r="287" spans="1:43" ht="30" customHeight="1" x14ac:dyDescent="0.3">
      <c r="A287" s="1000"/>
      <c r="B287" s="793"/>
      <c r="C287" s="734"/>
      <c r="D287" s="737"/>
      <c r="E287" s="706"/>
      <c r="F287" s="709"/>
      <c r="G287" s="739" t="s">
        <v>374</v>
      </c>
      <c r="H287" s="714">
        <v>36</v>
      </c>
      <c r="I287" s="729" t="s">
        <v>375</v>
      </c>
      <c r="J287" s="729" t="s">
        <v>302</v>
      </c>
      <c r="K287" s="683">
        <f>+AA287/(W287+W289+W291+W293+W295)</f>
        <v>1</v>
      </c>
      <c r="L287" s="732" t="s">
        <v>376</v>
      </c>
      <c r="M287" s="688">
        <v>0.4</v>
      </c>
      <c r="N287" s="39" t="s">
        <v>46</v>
      </c>
      <c r="O287" s="41">
        <v>0</v>
      </c>
      <c r="P287" s="41">
        <v>0.5</v>
      </c>
      <c r="Q287" s="41">
        <v>1</v>
      </c>
      <c r="R287" s="42">
        <v>1</v>
      </c>
      <c r="S287" s="43">
        <f t="shared" ref="S287" si="1171">SUM(O287:O287)*M287</f>
        <v>0</v>
      </c>
      <c r="T287" s="44">
        <f t="shared" ref="T287" si="1172">SUM(P287:P287)*M287</f>
        <v>0.2</v>
      </c>
      <c r="U287" s="44">
        <f t="shared" ref="U287" si="1173">SUM(Q287:Q287)*M287</f>
        <v>0.4</v>
      </c>
      <c r="V287" s="45">
        <f t="shared" ref="V287" si="1174">SUM(R287:R287)*M287</f>
        <v>0.4</v>
      </c>
      <c r="W287" s="46">
        <f t="shared" si="1078"/>
        <v>0.4</v>
      </c>
      <c r="X287" s="247">
        <f>+S288+S292+S294+S296+S290</f>
        <v>0.16999999999999998</v>
      </c>
      <c r="Y287" s="250">
        <f>+T288+T292+T294+T296+T290</f>
        <v>0.755</v>
      </c>
      <c r="Z287" s="253">
        <f>+U288+U292+U294+U296+U290</f>
        <v>0.88500000000000012</v>
      </c>
      <c r="AA287" s="256">
        <f>+V288+V292+V294+V296+V290</f>
        <v>1</v>
      </c>
      <c r="AB287" s="256">
        <f>+W288+W292+W294+W296+W290</f>
        <v>1</v>
      </c>
      <c r="AC287" s="369"/>
      <c r="AD287" s="746" t="s">
        <v>377</v>
      </c>
      <c r="AE287" s="47"/>
      <c r="AF287" s="228" t="str">
        <f t="shared" ref="AF287:AF313" si="1175">+IF(R288&gt;R287,"SUPERADA",IF(V288=V287,"EQUILIBRADA",IF(V288&lt;V287,"PARA MEJORAR")))</f>
        <v>EQUILIBRADA</v>
      </c>
      <c r="AG287" s="228" t="str">
        <f>IF(COUNTIF(AF287:AF296,"PARA MEJORAR")&gt;=1,"PARA MEJORAR","BIEN")</f>
        <v>BIEN</v>
      </c>
      <c r="AH287" s="236"/>
      <c r="AI287" s="236"/>
      <c r="AJ287" s="786"/>
      <c r="AK287" s="58"/>
      <c r="AL287" s="59"/>
      <c r="AM287" s="59"/>
      <c r="AN287" s="59"/>
      <c r="AO287" s="59"/>
      <c r="AP287" s="60"/>
      <c r="AQ287" s="237"/>
    </row>
    <row r="288" spans="1:43" ht="30" customHeight="1" thickBot="1" x14ac:dyDescent="0.35">
      <c r="A288" s="1000"/>
      <c r="B288" s="793"/>
      <c r="C288" s="734"/>
      <c r="D288" s="737"/>
      <c r="E288" s="706"/>
      <c r="F288" s="709"/>
      <c r="G288" s="740"/>
      <c r="H288" s="715"/>
      <c r="I288" s="730"/>
      <c r="J288" s="730"/>
      <c r="K288" s="684"/>
      <c r="L288" s="718"/>
      <c r="M288" s="689"/>
      <c r="N288" s="49" t="s">
        <v>52</v>
      </c>
      <c r="O288" s="51">
        <v>0</v>
      </c>
      <c r="P288" s="51">
        <v>1</v>
      </c>
      <c r="Q288" s="51">
        <v>1</v>
      </c>
      <c r="R288" s="52">
        <v>1</v>
      </c>
      <c r="S288" s="53">
        <f t="shared" ref="S288" si="1176">SUM(O288:O288)*M287</f>
        <v>0</v>
      </c>
      <c r="T288" s="54">
        <f t="shared" ref="T288" si="1177">SUM(P288:P288)*M287</f>
        <v>0.4</v>
      </c>
      <c r="U288" s="54">
        <f t="shared" ref="U288" si="1178">SUM(Q288:Q288)*M287</f>
        <v>0.4</v>
      </c>
      <c r="V288" s="55">
        <f t="shared" ref="V288" si="1179">SUM(R288:R288)*M287</f>
        <v>0.4</v>
      </c>
      <c r="W288" s="56">
        <f t="shared" si="1078"/>
        <v>0.4</v>
      </c>
      <c r="X288" s="248"/>
      <c r="Y288" s="251"/>
      <c r="Z288" s="254"/>
      <c r="AA288" s="257"/>
      <c r="AB288" s="257"/>
      <c r="AC288" s="369"/>
      <c r="AD288" s="758"/>
      <c r="AE288" s="57"/>
      <c r="AF288" s="235"/>
      <c r="AG288" s="236"/>
      <c r="AH288" s="236"/>
      <c r="AI288" s="236"/>
      <c r="AJ288" s="786"/>
      <c r="AK288" s="69"/>
      <c r="AP288" s="71"/>
      <c r="AQ288" s="238"/>
    </row>
    <row r="289" spans="1:43" ht="30" customHeight="1" x14ac:dyDescent="0.3">
      <c r="A289" s="1000"/>
      <c r="B289" s="793"/>
      <c r="C289" s="734"/>
      <c r="D289" s="737"/>
      <c r="E289" s="706"/>
      <c r="F289" s="709"/>
      <c r="G289" s="740"/>
      <c r="H289" s="715"/>
      <c r="I289" s="730"/>
      <c r="J289" s="730"/>
      <c r="K289" s="684"/>
      <c r="L289" s="717" t="s">
        <v>378</v>
      </c>
      <c r="M289" s="719">
        <v>0.1</v>
      </c>
      <c r="N289" s="72" t="s">
        <v>46</v>
      </c>
      <c r="O289" s="90">
        <v>0.25</v>
      </c>
      <c r="P289" s="90">
        <v>1</v>
      </c>
      <c r="Q289" s="90">
        <v>1</v>
      </c>
      <c r="R289" s="89">
        <v>1</v>
      </c>
      <c r="S289" s="65">
        <f t="shared" ref="S289" si="1180">SUM(O289:O289)*M289</f>
        <v>2.5000000000000001E-2</v>
      </c>
      <c r="T289" s="66">
        <f t="shared" ref="T289" si="1181">SUM(P289:P289)*M289</f>
        <v>0.1</v>
      </c>
      <c r="U289" s="66">
        <f t="shared" ref="U289" si="1182">SUM(Q289:Q289)*M289</f>
        <v>0.1</v>
      </c>
      <c r="V289" s="67">
        <f t="shared" ref="V289" si="1183">SUM(R289:R289)*M289</f>
        <v>0.1</v>
      </c>
      <c r="W289" s="68">
        <f t="shared" si="1078"/>
        <v>0.1</v>
      </c>
      <c r="X289" s="248"/>
      <c r="Y289" s="251"/>
      <c r="Z289" s="254"/>
      <c r="AA289" s="257"/>
      <c r="AB289" s="257"/>
      <c r="AC289" s="369"/>
      <c r="AD289" s="745" t="s">
        <v>336</v>
      </c>
      <c r="AE289" s="47"/>
      <c r="AF289" s="228" t="str">
        <f t="shared" si="1175"/>
        <v>EQUILIBRADA</v>
      </c>
      <c r="AG289" s="236"/>
      <c r="AH289" s="236"/>
      <c r="AI289" s="236"/>
      <c r="AJ289" s="786"/>
      <c r="AK289" s="69"/>
      <c r="AP289" s="71"/>
      <c r="AQ289" s="238"/>
    </row>
    <row r="290" spans="1:43" ht="30" customHeight="1" thickBot="1" x14ac:dyDescent="0.35">
      <c r="A290" s="1000"/>
      <c r="B290" s="793"/>
      <c r="C290" s="734"/>
      <c r="D290" s="737"/>
      <c r="E290" s="706"/>
      <c r="F290" s="709"/>
      <c r="G290" s="740"/>
      <c r="H290" s="715"/>
      <c r="I290" s="730"/>
      <c r="J290" s="730"/>
      <c r="K290" s="684"/>
      <c r="L290" s="718"/>
      <c r="M290" s="689"/>
      <c r="N290" s="49" t="s">
        <v>52</v>
      </c>
      <c r="O290" s="51">
        <v>0.25</v>
      </c>
      <c r="P290" s="51">
        <v>0.85</v>
      </c>
      <c r="Q290" s="51">
        <v>1</v>
      </c>
      <c r="R290" s="52">
        <v>1</v>
      </c>
      <c r="S290" s="53">
        <f t="shared" ref="S290" si="1184">SUM(O290:O290)*M289</f>
        <v>2.5000000000000001E-2</v>
      </c>
      <c r="T290" s="54">
        <f t="shared" ref="T290" si="1185">SUM(P290:P290)*M289</f>
        <v>8.5000000000000006E-2</v>
      </c>
      <c r="U290" s="54">
        <f t="shared" ref="U290" si="1186">SUM(Q290:Q290)*M289</f>
        <v>0.1</v>
      </c>
      <c r="V290" s="55">
        <f t="shared" ref="V290" si="1187">SUM(R290:R290)*M289</f>
        <v>0.1</v>
      </c>
      <c r="W290" s="56">
        <f t="shared" si="1078"/>
        <v>0.1</v>
      </c>
      <c r="X290" s="248"/>
      <c r="Y290" s="251"/>
      <c r="Z290" s="254"/>
      <c r="AA290" s="257"/>
      <c r="AB290" s="257"/>
      <c r="AC290" s="369"/>
      <c r="AD290" s="758"/>
      <c r="AE290" s="57"/>
      <c r="AF290" s="235"/>
      <c r="AG290" s="236"/>
      <c r="AH290" s="236"/>
      <c r="AI290" s="236"/>
      <c r="AJ290" s="786"/>
      <c r="AK290" s="69"/>
      <c r="AP290" s="71"/>
      <c r="AQ290" s="238"/>
    </row>
    <row r="291" spans="1:43" ht="30" customHeight="1" x14ac:dyDescent="0.3">
      <c r="A291" s="1000"/>
      <c r="B291" s="793"/>
      <c r="C291" s="734"/>
      <c r="D291" s="737"/>
      <c r="E291" s="706"/>
      <c r="F291" s="709"/>
      <c r="G291" s="740"/>
      <c r="H291" s="715"/>
      <c r="I291" s="730"/>
      <c r="J291" s="730"/>
      <c r="K291" s="684"/>
      <c r="L291" s="717" t="s">
        <v>379</v>
      </c>
      <c r="M291" s="719">
        <v>0.2</v>
      </c>
      <c r="N291" s="72" t="s">
        <v>46</v>
      </c>
      <c r="O291" s="90">
        <v>0.1</v>
      </c>
      <c r="P291" s="90">
        <v>0.3</v>
      </c>
      <c r="Q291" s="90">
        <v>0.7</v>
      </c>
      <c r="R291" s="89">
        <v>1</v>
      </c>
      <c r="S291" s="65">
        <f t="shared" ref="S291" si="1188">SUM(O291:O291)*M291</f>
        <v>2.0000000000000004E-2</v>
      </c>
      <c r="T291" s="66">
        <f t="shared" ref="T291" si="1189">SUM(P291:P291)*M291</f>
        <v>0.06</v>
      </c>
      <c r="U291" s="66">
        <f t="shared" ref="U291" si="1190">SUM(Q291:Q291)*M291</f>
        <v>0.13999999999999999</v>
      </c>
      <c r="V291" s="67">
        <f t="shared" ref="V291" si="1191">SUM(R291:R291)*M291</f>
        <v>0.2</v>
      </c>
      <c r="W291" s="68">
        <f t="shared" si="1078"/>
        <v>0.2</v>
      </c>
      <c r="X291" s="248"/>
      <c r="Y291" s="251"/>
      <c r="Z291" s="254"/>
      <c r="AA291" s="257"/>
      <c r="AB291" s="257"/>
      <c r="AC291" s="369"/>
      <c r="AD291" s="745" t="s">
        <v>371</v>
      </c>
      <c r="AE291" s="47"/>
      <c r="AF291" s="228" t="str">
        <f t="shared" si="1175"/>
        <v>EQUILIBRADA</v>
      </c>
      <c r="AG291" s="236"/>
      <c r="AH291" s="236"/>
      <c r="AI291" s="236"/>
      <c r="AJ291" s="786"/>
      <c r="AK291" s="69"/>
      <c r="AP291" s="71"/>
      <c r="AQ291" s="238"/>
    </row>
    <row r="292" spans="1:43" ht="30" customHeight="1" thickBot="1" x14ac:dyDescent="0.35">
      <c r="A292" s="1000"/>
      <c r="B292" s="793"/>
      <c r="C292" s="734"/>
      <c r="D292" s="737"/>
      <c r="E292" s="706"/>
      <c r="F292" s="709"/>
      <c r="G292" s="740"/>
      <c r="H292" s="715"/>
      <c r="I292" s="730"/>
      <c r="J292" s="730"/>
      <c r="K292" s="684"/>
      <c r="L292" s="718"/>
      <c r="M292" s="689"/>
      <c r="N292" s="49" t="s">
        <v>52</v>
      </c>
      <c r="O292" s="51">
        <v>0.35</v>
      </c>
      <c r="P292" s="51">
        <v>0.6</v>
      </c>
      <c r="Q292" s="51">
        <v>0.8</v>
      </c>
      <c r="R292" s="52">
        <v>1</v>
      </c>
      <c r="S292" s="53">
        <f t="shared" ref="S292" si="1192">SUM(O292:O292)*M291</f>
        <v>6.9999999999999993E-2</v>
      </c>
      <c r="T292" s="54">
        <f t="shared" ref="T292" si="1193">SUM(P292:P292)*M291</f>
        <v>0.12</v>
      </c>
      <c r="U292" s="54">
        <f t="shared" ref="U292" si="1194">SUM(Q292:Q292)*M291</f>
        <v>0.16000000000000003</v>
      </c>
      <c r="V292" s="55">
        <f t="shared" ref="V292" si="1195">SUM(R292:R292)*M291</f>
        <v>0.2</v>
      </c>
      <c r="W292" s="56">
        <f t="shared" si="1078"/>
        <v>0.2</v>
      </c>
      <c r="X292" s="248"/>
      <c r="Y292" s="251"/>
      <c r="Z292" s="254"/>
      <c r="AA292" s="257"/>
      <c r="AB292" s="257"/>
      <c r="AC292" s="369"/>
      <c r="AD292" s="758"/>
      <c r="AE292" s="57"/>
      <c r="AF292" s="235"/>
      <c r="AG292" s="236"/>
      <c r="AH292" s="236"/>
      <c r="AI292" s="236"/>
      <c r="AJ292" s="786"/>
      <c r="AK292" s="69"/>
      <c r="AP292" s="71"/>
      <c r="AQ292" s="238"/>
    </row>
    <row r="293" spans="1:43" ht="30" customHeight="1" x14ac:dyDescent="0.3">
      <c r="A293" s="1000"/>
      <c r="B293" s="793"/>
      <c r="C293" s="734"/>
      <c r="D293" s="737"/>
      <c r="E293" s="706"/>
      <c r="F293" s="709"/>
      <c r="G293" s="740"/>
      <c r="H293" s="715"/>
      <c r="I293" s="730"/>
      <c r="J293" s="730"/>
      <c r="K293" s="684"/>
      <c r="L293" s="717" t="s">
        <v>380</v>
      </c>
      <c r="M293" s="719">
        <v>0.2</v>
      </c>
      <c r="N293" s="72" t="s">
        <v>46</v>
      </c>
      <c r="O293" s="90">
        <v>0.25</v>
      </c>
      <c r="P293" s="90">
        <v>0.5</v>
      </c>
      <c r="Q293" s="90">
        <v>0.75</v>
      </c>
      <c r="R293" s="89">
        <v>1</v>
      </c>
      <c r="S293" s="65">
        <f t="shared" ref="S293" si="1196">SUM(O293:O293)*M293</f>
        <v>0.05</v>
      </c>
      <c r="T293" s="66">
        <f t="shared" ref="T293" si="1197">SUM(P293:P293)*M293</f>
        <v>0.1</v>
      </c>
      <c r="U293" s="66">
        <f t="shared" ref="U293" si="1198">SUM(Q293:Q293)*M293</f>
        <v>0.15000000000000002</v>
      </c>
      <c r="V293" s="67">
        <f t="shared" ref="V293" si="1199">SUM(R293:R293)*M293</f>
        <v>0.2</v>
      </c>
      <c r="W293" s="68">
        <f t="shared" si="1078"/>
        <v>0.2</v>
      </c>
      <c r="X293" s="248"/>
      <c r="Y293" s="251"/>
      <c r="Z293" s="254"/>
      <c r="AA293" s="257"/>
      <c r="AB293" s="257"/>
      <c r="AC293" s="369"/>
      <c r="AD293" s="745" t="s">
        <v>373</v>
      </c>
      <c r="AE293" s="47"/>
      <c r="AF293" s="228" t="str">
        <f t="shared" si="1175"/>
        <v>EQUILIBRADA</v>
      </c>
      <c r="AG293" s="236"/>
      <c r="AH293" s="236"/>
      <c r="AI293" s="236"/>
      <c r="AJ293" s="786"/>
      <c r="AK293" s="69"/>
      <c r="AP293" s="71"/>
      <c r="AQ293" s="238"/>
    </row>
    <row r="294" spans="1:43" ht="30" customHeight="1" thickBot="1" x14ac:dyDescent="0.35">
      <c r="A294" s="1000"/>
      <c r="B294" s="793"/>
      <c r="C294" s="734"/>
      <c r="D294" s="737"/>
      <c r="E294" s="706"/>
      <c r="F294" s="709"/>
      <c r="G294" s="740"/>
      <c r="H294" s="715"/>
      <c r="I294" s="730"/>
      <c r="J294" s="730"/>
      <c r="K294" s="684"/>
      <c r="L294" s="718"/>
      <c r="M294" s="689"/>
      <c r="N294" s="49" t="s">
        <v>52</v>
      </c>
      <c r="O294" s="51">
        <v>0.25</v>
      </c>
      <c r="P294" s="51">
        <v>0.5</v>
      </c>
      <c r="Q294" s="51">
        <v>0.75</v>
      </c>
      <c r="R294" s="52">
        <v>1</v>
      </c>
      <c r="S294" s="53">
        <f t="shared" ref="S294" si="1200">SUM(O294:O294)*M293</f>
        <v>0.05</v>
      </c>
      <c r="T294" s="54">
        <f t="shared" ref="T294" si="1201">SUM(P294:P294)*M293</f>
        <v>0.1</v>
      </c>
      <c r="U294" s="54">
        <f t="shared" ref="U294" si="1202">SUM(Q294:Q294)*M293</f>
        <v>0.15000000000000002</v>
      </c>
      <c r="V294" s="55">
        <f t="shared" ref="V294" si="1203">SUM(R294:R294)*M293</f>
        <v>0.2</v>
      </c>
      <c r="W294" s="56">
        <f t="shared" si="1078"/>
        <v>0.2</v>
      </c>
      <c r="X294" s="248"/>
      <c r="Y294" s="251"/>
      <c r="Z294" s="254"/>
      <c r="AA294" s="257"/>
      <c r="AB294" s="257"/>
      <c r="AC294" s="369"/>
      <c r="AD294" s="758"/>
      <c r="AE294" s="57"/>
      <c r="AF294" s="235"/>
      <c r="AG294" s="236"/>
      <c r="AH294" s="236"/>
      <c r="AI294" s="236"/>
      <c r="AJ294" s="786"/>
      <c r="AK294" s="69"/>
      <c r="AP294" s="71"/>
      <c r="AQ294" s="238"/>
    </row>
    <row r="295" spans="1:43" ht="30" customHeight="1" x14ac:dyDescent="0.3">
      <c r="A295" s="1000"/>
      <c r="B295" s="793"/>
      <c r="C295" s="734"/>
      <c r="D295" s="737"/>
      <c r="E295" s="706"/>
      <c r="F295" s="709"/>
      <c r="G295" s="740"/>
      <c r="H295" s="715"/>
      <c r="I295" s="730"/>
      <c r="J295" s="730"/>
      <c r="K295" s="684"/>
      <c r="L295" s="717" t="s">
        <v>381</v>
      </c>
      <c r="M295" s="719">
        <v>0.1</v>
      </c>
      <c r="N295" s="72" t="s">
        <v>46</v>
      </c>
      <c r="O295" s="90">
        <v>0.25</v>
      </c>
      <c r="P295" s="90">
        <v>0.5</v>
      </c>
      <c r="Q295" s="90">
        <v>0.75</v>
      </c>
      <c r="R295" s="89">
        <v>1</v>
      </c>
      <c r="S295" s="65">
        <f t="shared" ref="S295" si="1204">SUM(O295:O295)*M295</f>
        <v>2.5000000000000001E-2</v>
      </c>
      <c r="T295" s="66">
        <f t="shared" ref="T295" si="1205">SUM(P295:P295)*M295</f>
        <v>0.05</v>
      </c>
      <c r="U295" s="66">
        <f t="shared" ref="U295" si="1206">SUM(Q295:Q295)*M295</f>
        <v>7.5000000000000011E-2</v>
      </c>
      <c r="V295" s="67">
        <f t="shared" ref="V295" si="1207">SUM(R295:R295)*M295</f>
        <v>0.1</v>
      </c>
      <c r="W295" s="68">
        <f t="shared" si="1078"/>
        <v>0.1</v>
      </c>
      <c r="X295" s="248"/>
      <c r="Y295" s="251"/>
      <c r="Z295" s="254"/>
      <c r="AA295" s="257"/>
      <c r="AB295" s="257"/>
      <c r="AC295" s="369"/>
      <c r="AD295" s="745" t="s">
        <v>373</v>
      </c>
      <c r="AE295" s="47"/>
      <c r="AF295" s="228" t="str">
        <f t="shared" si="1175"/>
        <v>EQUILIBRADA</v>
      </c>
      <c r="AG295" s="236"/>
      <c r="AH295" s="236"/>
      <c r="AI295" s="236"/>
      <c r="AJ295" s="786"/>
      <c r="AK295" s="69"/>
      <c r="AP295" s="71"/>
      <c r="AQ295" s="238"/>
    </row>
    <row r="296" spans="1:43" ht="30" customHeight="1" thickBot="1" x14ac:dyDescent="0.35">
      <c r="A296" s="1000"/>
      <c r="B296" s="793"/>
      <c r="C296" s="734"/>
      <c r="D296" s="737"/>
      <c r="E296" s="706"/>
      <c r="F296" s="709"/>
      <c r="G296" s="741"/>
      <c r="H296" s="716"/>
      <c r="I296" s="731"/>
      <c r="J296" s="731"/>
      <c r="K296" s="685"/>
      <c r="L296" s="721"/>
      <c r="M296" s="722"/>
      <c r="N296" s="73" t="s">
        <v>52</v>
      </c>
      <c r="O296" s="75">
        <v>0.25</v>
      </c>
      <c r="P296" s="75">
        <v>0.5</v>
      </c>
      <c r="Q296" s="75">
        <v>0.75</v>
      </c>
      <c r="R296" s="76">
        <v>1</v>
      </c>
      <c r="S296" s="85">
        <f t="shared" ref="S296" si="1208">SUM(O296:O296)*M295</f>
        <v>2.5000000000000001E-2</v>
      </c>
      <c r="T296" s="86">
        <f t="shared" ref="T296" si="1209">SUM(P296:P296)*M295</f>
        <v>0.05</v>
      </c>
      <c r="U296" s="86">
        <f t="shared" ref="U296" si="1210">SUM(Q296:Q296)*M295</f>
        <v>7.5000000000000011E-2</v>
      </c>
      <c r="V296" s="87">
        <f t="shared" ref="V296" si="1211">SUM(R296:R296)*M295</f>
        <v>0.1</v>
      </c>
      <c r="W296" s="88">
        <f t="shared" si="1078"/>
        <v>0.1</v>
      </c>
      <c r="X296" s="249"/>
      <c r="Y296" s="252"/>
      <c r="Z296" s="255"/>
      <c r="AA296" s="258"/>
      <c r="AB296" s="258"/>
      <c r="AC296" s="369"/>
      <c r="AD296" s="747"/>
      <c r="AE296" s="57"/>
      <c r="AF296" s="235"/>
      <c r="AG296" s="229"/>
      <c r="AH296" s="236"/>
      <c r="AI296" s="236"/>
      <c r="AJ296" s="786"/>
      <c r="AK296" s="69"/>
      <c r="AP296" s="71"/>
      <c r="AQ296" s="239"/>
    </row>
    <row r="297" spans="1:43" ht="30" customHeight="1" x14ac:dyDescent="0.3">
      <c r="A297" s="1000"/>
      <c r="B297" s="793"/>
      <c r="C297" s="734"/>
      <c r="D297" s="737"/>
      <c r="E297" s="706"/>
      <c r="F297" s="709"/>
      <c r="G297" s="739" t="s">
        <v>382</v>
      </c>
      <c r="H297" s="714">
        <v>37</v>
      </c>
      <c r="I297" s="729" t="s">
        <v>383</v>
      </c>
      <c r="J297" s="729" t="s">
        <v>302</v>
      </c>
      <c r="K297" s="683">
        <f>+AA297/(W297+W299+W301+W303)</f>
        <v>1</v>
      </c>
      <c r="L297" s="717" t="s">
        <v>384</v>
      </c>
      <c r="M297" s="688">
        <v>0.1</v>
      </c>
      <c r="N297" s="39" t="s">
        <v>46</v>
      </c>
      <c r="O297" s="41">
        <v>0.5</v>
      </c>
      <c r="P297" s="41">
        <v>1</v>
      </c>
      <c r="Q297" s="41">
        <v>1</v>
      </c>
      <c r="R297" s="42">
        <v>1</v>
      </c>
      <c r="S297" s="43">
        <f t="shared" ref="S297" si="1212">SUM(O297:O297)*M297</f>
        <v>0.05</v>
      </c>
      <c r="T297" s="44">
        <f t="shared" ref="T297" si="1213">SUM(P297:P297)*M297</f>
        <v>0.1</v>
      </c>
      <c r="U297" s="44">
        <f t="shared" ref="U297" si="1214">SUM(Q297:Q297)*M297</f>
        <v>0.1</v>
      </c>
      <c r="V297" s="45">
        <f t="shared" ref="V297" si="1215">SUM(R297:R297)*M297</f>
        <v>0.1</v>
      </c>
      <c r="W297" s="46">
        <f t="shared" si="1078"/>
        <v>0.1</v>
      </c>
      <c r="X297" s="247">
        <f>+S298+S300+S302+S304</f>
        <v>0.21000000000000002</v>
      </c>
      <c r="Y297" s="250">
        <f>+T298+T300+T302+T304</f>
        <v>0.62000000000000011</v>
      </c>
      <c r="Z297" s="253">
        <f>+U298+U300+U302+U304</f>
        <v>0.84000000000000008</v>
      </c>
      <c r="AA297" s="256">
        <f>+V298+V300+V302+V304</f>
        <v>1</v>
      </c>
      <c r="AB297" s="256">
        <f>+W298+W300+W302+W304</f>
        <v>1</v>
      </c>
      <c r="AC297" s="788"/>
      <c r="AD297" s="724" t="s">
        <v>385</v>
      </c>
      <c r="AE297" s="115"/>
      <c r="AF297" s="228" t="str">
        <f t="shared" si="1175"/>
        <v>EQUILIBRADA</v>
      </c>
      <c r="AG297" s="228" t="str">
        <f>IF(COUNTIF(AF297:AF304,"PARA MEJORAR")&gt;=1,"PARA MEJORAR","BIEN")</f>
        <v>BIEN</v>
      </c>
      <c r="AH297" s="236"/>
      <c r="AI297" s="236"/>
      <c r="AJ297" s="786"/>
      <c r="AK297" s="58"/>
      <c r="AL297" s="59"/>
      <c r="AM297" s="59"/>
      <c r="AN297" s="59"/>
      <c r="AO297" s="59"/>
      <c r="AP297" s="60"/>
      <c r="AQ297" s="237"/>
    </row>
    <row r="298" spans="1:43" ht="30" customHeight="1" thickBot="1" x14ac:dyDescent="0.35">
      <c r="A298" s="1000"/>
      <c r="B298" s="793"/>
      <c r="C298" s="734"/>
      <c r="D298" s="737"/>
      <c r="E298" s="706"/>
      <c r="F298" s="709"/>
      <c r="G298" s="740"/>
      <c r="H298" s="715"/>
      <c r="I298" s="730"/>
      <c r="J298" s="730"/>
      <c r="K298" s="684"/>
      <c r="L298" s="718"/>
      <c r="M298" s="689"/>
      <c r="N298" s="49" t="s">
        <v>52</v>
      </c>
      <c r="O298" s="51">
        <v>0.5</v>
      </c>
      <c r="P298" s="51">
        <v>1</v>
      </c>
      <c r="Q298" s="51">
        <v>1</v>
      </c>
      <c r="R298" s="52">
        <v>1</v>
      </c>
      <c r="S298" s="53">
        <f t="shared" ref="S298" si="1216">SUM(O298:O298)*M297</f>
        <v>0.05</v>
      </c>
      <c r="T298" s="54">
        <f t="shared" ref="T298" si="1217">SUM(P298:P298)*M297</f>
        <v>0.1</v>
      </c>
      <c r="U298" s="54">
        <f t="shared" ref="U298" si="1218">SUM(Q298:Q298)*M297</f>
        <v>0.1</v>
      </c>
      <c r="V298" s="55">
        <f t="shared" ref="V298" si="1219">SUM(R298:R298)*M297</f>
        <v>0.1</v>
      </c>
      <c r="W298" s="56">
        <f t="shared" si="1078"/>
        <v>0.1</v>
      </c>
      <c r="X298" s="248"/>
      <c r="Y298" s="251"/>
      <c r="Z298" s="254"/>
      <c r="AA298" s="257"/>
      <c r="AB298" s="257"/>
      <c r="AC298" s="788"/>
      <c r="AD298" s="720"/>
      <c r="AE298" s="116"/>
      <c r="AF298" s="235"/>
      <c r="AG298" s="236"/>
      <c r="AH298" s="236"/>
      <c r="AI298" s="236"/>
      <c r="AJ298" s="786"/>
      <c r="AK298" s="69"/>
      <c r="AP298" s="71"/>
      <c r="AQ298" s="238"/>
    </row>
    <row r="299" spans="1:43" ht="30" customHeight="1" x14ac:dyDescent="0.3">
      <c r="A299" s="1000"/>
      <c r="B299" s="793"/>
      <c r="C299" s="734"/>
      <c r="D299" s="737"/>
      <c r="E299" s="706"/>
      <c r="F299" s="709"/>
      <c r="G299" s="740"/>
      <c r="H299" s="715"/>
      <c r="I299" s="730"/>
      <c r="J299" s="730"/>
      <c r="K299" s="684"/>
      <c r="L299" s="717" t="s">
        <v>386</v>
      </c>
      <c r="M299" s="719">
        <v>0.2</v>
      </c>
      <c r="N299" s="72" t="s">
        <v>46</v>
      </c>
      <c r="O299" s="90">
        <v>0.5</v>
      </c>
      <c r="P299" s="90">
        <v>1</v>
      </c>
      <c r="Q299" s="90">
        <v>1</v>
      </c>
      <c r="R299" s="89">
        <v>1</v>
      </c>
      <c r="S299" s="65">
        <f t="shared" ref="S299" si="1220">SUM(O299:O299)*M299</f>
        <v>0.1</v>
      </c>
      <c r="T299" s="66">
        <f t="shared" ref="T299" si="1221">SUM(P299:P299)*M299</f>
        <v>0.2</v>
      </c>
      <c r="U299" s="66">
        <f t="shared" ref="U299" si="1222">SUM(Q299:Q299)*M299</f>
        <v>0.2</v>
      </c>
      <c r="V299" s="67">
        <f t="shared" ref="V299" si="1223">SUM(R299:R299)*M299</f>
        <v>0.2</v>
      </c>
      <c r="W299" s="68">
        <f t="shared" si="1078"/>
        <v>0.2</v>
      </c>
      <c r="X299" s="248"/>
      <c r="Y299" s="251"/>
      <c r="Z299" s="254"/>
      <c r="AA299" s="257"/>
      <c r="AB299" s="257"/>
      <c r="AC299" s="788"/>
      <c r="AD299" s="720" t="s">
        <v>385</v>
      </c>
      <c r="AE299" s="115"/>
      <c r="AF299" s="228" t="str">
        <f t="shared" si="1175"/>
        <v>EQUILIBRADA</v>
      </c>
      <c r="AG299" s="236"/>
      <c r="AH299" s="236"/>
      <c r="AI299" s="236"/>
      <c r="AJ299" s="786"/>
      <c r="AK299" s="69"/>
      <c r="AP299" s="71"/>
      <c r="AQ299" s="238"/>
    </row>
    <row r="300" spans="1:43" ht="30" customHeight="1" thickBot="1" x14ac:dyDescent="0.35">
      <c r="A300" s="1000"/>
      <c r="B300" s="793"/>
      <c r="C300" s="734"/>
      <c r="D300" s="737"/>
      <c r="E300" s="706"/>
      <c r="F300" s="709"/>
      <c r="G300" s="740"/>
      <c r="H300" s="715"/>
      <c r="I300" s="730"/>
      <c r="J300" s="730"/>
      <c r="K300" s="684"/>
      <c r="L300" s="718"/>
      <c r="M300" s="689"/>
      <c r="N300" s="49" t="s">
        <v>52</v>
      </c>
      <c r="O300" s="51">
        <v>0.5</v>
      </c>
      <c r="P300" s="51">
        <v>0.9</v>
      </c>
      <c r="Q300" s="51">
        <v>0.95</v>
      </c>
      <c r="R300" s="52">
        <v>1</v>
      </c>
      <c r="S300" s="53">
        <f t="shared" ref="S300" si="1224">SUM(O300:O300)*M299</f>
        <v>0.1</v>
      </c>
      <c r="T300" s="54">
        <f t="shared" ref="T300" si="1225">SUM(P300:P300)*M299</f>
        <v>0.18000000000000002</v>
      </c>
      <c r="U300" s="54">
        <f t="shared" ref="U300" si="1226">SUM(Q300:Q300)*M299</f>
        <v>0.19</v>
      </c>
      <c r="V300" s="55">
        <f t="shared" ref="V300" si="1227">SUM(R300:R300)*M299</f>
        <v>0.2</v>
      </c>
      <c r="W300" s="56">
        <f t="shared" si="1078"/>
        <v>0.2</v>
      </c>
      <c r="X300" s="248"/>
      <c r="Y300" s="251"/>
      <c r="Z300" s="254"/>
      <c r="AA300" s="257"/>
      <c r="AB300" s="257"/>
      <c r="AC300" s="788"/>
      <c r="AD300" s="720"/>
      <c r="AE300" s="116"/>
      <c r="AF300" s="235"/>
      <c r="AG300" s="236"/>
      <c r="AH300" s="236"/>
      <c r="AI300" s="236"/>
      <c r="AJ300" s="786"/>
      <c r="AK300" s="69"/>
      <c r="AP300" s="71"/>
      <c r="AQ300" s="238"/>
    </row>
    <row r="301" spans="1:43" ht="30" customHeight="1" x14ac:dyDescent="0.3">
      <c r="A301" s="1000"/>
      <c r="B301" s="793"/>
      <c r="C301" s="734"/>
      <c r="D301" s="737"/>
      <c r="E301" s="706"/>
      <c r="F301" s="709"/>
      <c r="G301" s="740"/>
      <c r="H301" s="715"/>
      <c r="I301" s="730"/>
      <c r="J301" s="730"/>
      <c r="K301" s="684"/>
      <c r="L301" s="717" t="s">
        <v>387</v>
      </c>
      <c r="M301" s="719">
        <v>0.4</v>
      </c>
      <c r="N301" s="72" t="s">
        <v>46</v>
      </c>
      <c r="O301" s="90">
        <v>0.15</v>
      </c>
      <c r="P301" s="90">
        <v>0.7</v>
      </c>
      <c r="Q301" s="90">
        <v>1</v>
      </c>
      <c r="R301" s="89">
        <v>1</v>
      </c>
      <c r="S301" s="65">
        <f t="shared" ref="S301" si="1228">SUM(O301:O301)*M301</f>
        <v>0.06</v>
      </c>
      <c r="T301" s="66">
        <f t="shared" ref="T301" si="1229">SUM(P301:P301)*M301</f>
        <v>0.27999999999999997</v>
      </c>
      <c r="U301" s="66">
        <f t="shared" ref="U301" si="1230">SUM(Q301:Q301)*M301</f>
        <v>0.4</v>
      </c>
      <c r="V301" s="67">
        <f t="shared" ref="V301" si="1231">SUM(R301:R301)*M301</f>
        <v>0.4</v>
      </c>
      <c r="W301" s="68">
        <f t="shared" si="1078"/>
        <v>0.4</v>
      </c>
      <c r="X301" s="248"/>
      <c r="Y301" s="251"/>
      <c r="Z301" s="254"/>
      <c r="AA301" s="257"/>
      <c r="AB301" s="257"/>
      <c r="AC301" s="788"/>
      <c r="AD301" s="720" t="s">
        <v>377</v>
      </c>
      <c r="AE301" s="115"/>
      <c r="AF301" s="228" t="str">
        <f t="shared" si="1175"/>
        <v>EQUILIBRADA</v>
      </c>
      <c r="AG301" s="236"/>
      <c r="AH301" s="236"/>
      <c r="AI301" s="236"/>
      <c r="AJ301" s="786"/>
      <c r="AK301" s="69"/>
      <c r="AP301" s="71"/>
      <c r="AQ301" s="238"/>
    </row>
    <row r="302" spans="1:43" ht="30" customHeight="1" thickBot="1" x14ac:dyDescent="0.35">
      <c r="A302" s="1000"/>
      <c r="B302" s="793"/>
      <c r="C302" s="734"/>
      <c r="D302" s="737"/>
      <c r="E302" s="706"/>
      <c r="F302" s="709"/>
      <c r="G302" s="740"/>
      <c r="H302" s="715"/>
      <c r="I302" s="730"/>
      <c r="J302" s="730"/>
      <c r="K302" s="684"/>
      <c r="L302" s="718"/>
      <c r="M302" s="689"/>
      <c r="N302" s="49" t="s">
        <v>52</v>
      </c>
      <c r="O302" s="51">
        <v>0.15</v>
      </c>
      <c r="P302" s="51">
        <v>0.7</v>
      </c>
      <c r="Q302" s="51">
        <v>1</v>
      </c>
      <c r="R302" s="52">
        <v>1</v>
      </c>
      <c r="S302" s="53">
        <f t="shared" ref="S302" si="1232">SUM(O302:O302)*M301</f>
        <v>0.06</v>
      </c>
      <c r="T302" s="54">
        <f t="shared" ref="T302" si="1233">SUM(P302:P302)*M301</f>
        <v>0.27999999999999997</v>
      </c>
      <c r="U302" s="54">
        <f t="shared" ref="U302" si="1234">SUM(Q302:Q302)*M301</f>
        <v>0.4</v>
      </c>
      <c r="V302" s="55">
        <f t="shared" ref="V302" si="1235">SUM(R302:R302)*M301</f>
        <v>0.4</v>
      </c>
      <c r="W302" s="56">
        <f t="shared" si="1078"/>
        <v>0.4</v>
      </c>
      <c r="X302" s="248"/>
      <c r="Y302" s="251"/>
      <c r="Z302" s="254"/>
      <c r="AA302" s="257"/>
      <c r="AB302" s="257"/>
      <c r="AC302" s="788"/>
      <c r="AD302" s="720"/>
      <c r="AE302" s="116"/>
      <c r="AF302" s="235"/>
      <c r="AG302" s="236"/>
      <c r="AH302" s="236"/>
      <c r="AI302" s="236"/>
      <c r="AJ302" s="786"/>
      <c r="AK302" s="69"/>
      <c r="AP302" s="71"/>
      <c r="AQ302" s="238"/>
    </row>
    <row r="303" spans="1:43" ht="30" customHeight="1" x14ac:dyDescent="0.3">
      <c r="A303" s="1000"/>
      <c r="B303" s="793"/>
      <c r="C303" s="734"/>
      <c r="D303" s="737"/>
      <c r="E303" s="706"/>
      <c r="F303" s="709"/>
      <c r="G303" s="740"/>
      <c r="H303" s="715"/>
      <c r="I303" s="730"/>
      <c r="J303" s="730"/>
      <c r="K303" s="684"/>
      <c r="L303" s="717" t="s">
        <v>388</v>
      </c>
      <c r="M303" s="719">
        <v>0.3</v>
      </c>
      <c r="N303" s="72" t="s">
        <v>46</v>
      </c>
      <c r="O303" s="90">
        <v>0</v>
      </c>
      <c r="P303" s="90">
        <v>0.2</v>
      </c>
      <c r="Q303" s="90">
        <v>0.5</v>
      </c>
      <c r="R303" s="89">
        <v>1</v>
      </c>
      <c r="S303" s="65">
        <f t="shared" ref="S303" si="1236">SUM(O303:O303)*M303</f>
        <v>0</v>
      </c>
      <c r="T303" s="66">
        <f t="shared" ref="T303" si="1237">SUM(P303:P303)*M303</f>
        <v>0.06</v>
      </c>
      <c r="U303" s="66">
        <f t="shared" ref="U303" si="1238">SUM(Q303:Q303)*M303</f>
        <v>0.15</v>
      </c>
      <c r="V303" s="67">
        <f t="shared" ref="V303" si="1239">SUM(R303:R303)*M303</f>
        <v>0.3</v>
      </c>
      <c r="W303" s="68">
        <f t="shared" si="1078"/>
        <v>0.3</v>
      </c>
      <c r="X303" s="248"/>
      <c r="Y303" s="251"/>
      <c r="Z303" s="254"/>
      <c r="AA303" s="257"/>
      <c r="AB303" s="257"/>
      <c r="AC303" s="788"/>
      <c r="AD303" s="720" t="s">
        <v>385</v>
      </c>
      <c r="AE303" s="115"/>
      <c r="AF303" s="228" t="str">
        <f t="shared" si="1175"/>
        <v>EQUILIBRADA</v>
      </c>
      <c r="AG303" s="236"/>
      <c r="AH303" s="236"/>
      <c r="AI303" s="236"/>
      <c r="AJ303" s="786"/>
      <c r="AK303" s="69"/>
      <c r="AP303" s="71"/>
      <c r="AQ303" s="238"/>
    </row>
    <row r="304" spans="1:43" ht="30" customHeight="1" thickBot="1" x14ac:dyDescent="0.35">
      <c r="A304" s="1000"/>
      <c r="B304" s="793"/>
      <c r="C304" s="734"/>
      <c r="D304" s="737"/>
      <c r="E304" s="706"/>
      <c r="F304" s="709"/>
      <c r="G304" s="741"/>
      <c r="H304" s="716"/>
      <c r="I304" s="731"/>
      <c r="J304" s="731"/>
      <c r="K304" s="685"/>
      <c r="L304" s="721"/>
      <c r="M304" s="722"/>
      <c r="N304" s="73" t="s">
        <v>52</v>
      </c>
      <c r="O304" s="75">
        <v>0</v>
      </c>
      <c r="P304" s="75">
        <v>0.2</v>
      </c>
      <c r="Q304" s="75">
        <v>0.5</v>
      </c>
      <c r="R304" s="76">
        <v>1</v>
      </c>
      <c r="S304" s="85">
        <f t="shared" ref="S304" si="1240">SUM(O304:O304)*M303</f>
        <v>0</v>
      </c>
      <c r="T304" s="86">
        <f t="shared" ref="T304" si="1241">SUM(P304:P304)*M303</f>
        <v>0.06</v>
      </c>
      <c r="U304" s="86">
        <f t="shared" ref="U304" si="1242">SUM(Q304:Q304)*M303</f>
        <v>0.15</v>
      </c>
      <c r="V304" s="87">
        <f t="shared" ref="V304" si="1243">SUM(R304:R304)*M303</f>
        <v>0.3</v>
      </c>
      <c r="W304" s="88">
        <f t="shared" si="1078"/>
        <v>0.3</v>
      </c>
      <c r="X304" s="249"/>
      <c r="Y304" s="252"/>
      <c r="Z304" s="255"/>
      <c r="AA304" s="258"/>
      <c r="AB304" s="258"/>
      <c r="AC304" s="788"/>
      <c r="AD304" s="745"/>
      <c r="AE304" s="116"/>
      <c r="AF304" s="235"/>
      <c r="AG304" s="229"/>
      <c r="AH304" s="236"/>
      <c r="AI304" s="236"/>
      <c r="AJ304" s="786"/>
      <c r="AK304" s="69"/>
      <c r="AP304" s="71"/>
      <c r="AQ304" s="239"/>
    </row>
    <row r="305" spans="1:43" ht="30" customHeight="1" x14ac:dyDescent="0.3">
      <c r="A305" s="1000"/>
      <c r="B305" s="793"/>
      <c r="C305" s="734"/>
      <c r="D305" s="737"/>
      <c r="E305" s="706"/>
      <c r="F305" s="709"/>
      <c r="G305" s="739" t="s">
        <v>389</v>
      </c>
      <c r="H305" s="714">
        <v>38</v>
      </c>
      <c r="I305" s="729" t="s">
        <v>390</v>
      </c>
      <c r="J305" s="729" t="s">
        <v>391</v>
      </c>
      <c r="K305" s="683">
        <f>+AA305/(W305+W307+W309+W311+W313)</f>
        <v>1</v>
      </c>
      <c r="L305" s="732" t="s">
        <v>392</v>
      </c>
      <c r="M305" s="688">
        <v>0.2</v>
      </c>
      <c r="N305" s="39" t="s">
        <v>46</v>
      </c>
      <c r="O305" s="41">
        <v>0.5</v>
      </c>
      <c r="P305" s="41">
        <v>1</v>
      </c>
      <c r="Q305" s="41">
        <v>1</v>
      </c>
      <c r="R305" s="42">
        <v>1</v>
      </c>
      <c r="S305" s="43">
        <f t="shared" ref="S305" si="1244">SUM(O305:O305)*M305</f>
        <v>0.1</v>
      </c>
      <c r="T305" s="44">
        <f t="shared" ref="T305" si="1245">SUM(P305:P305)*M305</f>
        <v>0.2</v>
      </c>
      <c r="U305" s="44">
        <f t="shared" ref="U305" si="1246">SUM(Q305:Q305)*M305</f>
        <v>0.2</v>
      </c>
      <c r="V305" s="45">
        <f t="shared" ref="V305" si="1247">SUM(R305:R305)*M305</f>
        <v>0.2</v>
      </c>
      <c r="W305" s="46">
        <f t="shared" si="1078"/>
        <v>0.2</v>
      </c>
      <c r="X305" s="247">
        <f>+S306+S310+S312+S314+S308</f>
        <v>0.25</v>
      </c>
      <c r="Y305" s="250">
        <f>+T306+T310+T312+T314+T308</f>
        <v>0.68</v>
      </c>
      <c r="Z305" s="253">
        <f>+U306+U310+U312+U314+U308</f>
        <v>0.92000000000000015</v>
      </c>
      <c r="AA305" s="256">
        <f>+V306+V310+V312+V314+V308</f>
        <v>1</v>
      </c>
      <c r="AB305" s="256">
        <f>+W306+W310+W312+W314+W308</f>
        <v>1</v>
      </c>
      <c r="AC305" s="788"/>
      <c r="AD305" s="724" t="s">
        <v>393</v>
      </c>
      <c r="AE305" s="115"/>
      <c r="AF305" s="228" t="str">
        <f t="shared" si="1175"/>
        <v>EQUILIBRADA</v>
      </c>
      <c r="AG305" s="228" t="str">
        <f>IF(COUNTIF(AF305:AF314,"PARA MEJORAR")&gt;=1,"PARA MEJORAR","BIEN")</f>
        <v>BIEN</v>
      </c>
      <c r="AH305" s="236"/>
      <c r="AI305" s="236"/>
      <c r="AJ305" s="786"/>
      <c r="AK305" s="58"/>
      <c r="AL305" s="59"/>
      <c r="AM305" s="59"/>
      <c r="AN305" s="59"/>
      <c r="AO305" s="59"/>
      <c r="AP305" s="60"/>
      <c r="AQ305" s="237"/>
    </row>
    <row r="306" spans="1:43" ht="30" customHeight="1" thickBot="1" x14ac:dyDescent="0.35">
      <c r="A306" s="1000"/>
      <c r="B306" s="793"/>
      <c r="C306" s="734"/>
      <c r="D306" s="737"/>
      <c r="E306" s="706"/>
      <c r="F306" s="709"/>
      <c r="G306" s="740"/>
      <c r="H306" s="715"/>
      <c r="I306" s="730"/>
      <c r="J306" s="730"/>
      <c r="K306" s="684"/>
      <c r="L306" s="718"/>
      <c r="M306" s="689"/>
      <c r="N306" s="49" t="s">
        <v>52</v>
      </c>
      <c r="O306" s="51">
        <v>0.5</v>
      </c>
      <c r="P306" s="51">
        <v>1</v>
      </c>
      <c r="Q306" s="51">
        <v>1</v>
      </c>
      <c r="R306" s="52">
        <v>1</v>
      </c>
      <c r="S306" s="53">
        <f t="shared" ref="S306" si="1248">SUM(O306:O306)*M305</f>
        <v>0.1</v>
      </c>
      <c r="T306" s="54">
        <f t="shared" ref="T306" si="1249">SUM(P306:P306)*M305</f>
        <v>0.2</v>
      </c>
      <c r="U306" s="54">
        <f t="shared" ref="U306" si="1250">SUM(Q306:Q306)*M305</f>
        <v>0.2</v>
      </c>
      <c r="V306" s="55">
        <f t="shared" ref="V306" si="1251">SUM(R306:R306)*M305</f>
        <v>0.2</v>
      </c>
      <c r="W306" s="56">
        <f t="shared" si="1078"/>
        <v>0.2</v>
      </c>
      <c r="X306" s="248"/>
      <c r="Y306" s="251"/>
      <c r="Z306" s="254"/>
      <c r="AA306" s="257"/>
      <c r="AB306" s="257"/>
      <c r="AC306" s="788"/>
      <c r="AD306" s="720"/>
      <c r="AE306" s="116"/>
      <c r="AF306" s="235"/>
      <c r="AG306" s="236"/>
      <c r="AH306" s="236"/>
      <c r="AI306" s="236"/>
      <c r="AJ306" s="786"/>
      <c r="AK306" s="69"/>
      <c r="AP306" s="71"/>
      <c r="AQ306" s="238"/>
    </row>
    <row r="307" spans="1:43" ht="30" customHeight="1" x14ac:dyDescent="0.3">
      <c r="A307" s="1000"/>
      <c r="B307" s="793"/>
      <c r="C307" s="734"/>
      <c r="D307" s="737"/>
      <c r="E307" s="706"/>
      <c r="F307" s="709"/>
      <c r="G307" s="740"/>
      <c r="H307" s="715"/>
      <c r="I307" s="730"/>
      <c r="J307" s="730"/>
      <c r="K307" s="684"/>
      <c r="L307" s="717" t="s">
        <v>394</v>
      </c>
      <c r="M307" s="719">
        <v>0.2</v>
      </c>
      <c r="N307" s="72" t="s">
        <v>46</v>
      </c>
      <c r="O307" s="90">
        <v>0.5</v>
      </c>
      <c r="P307" s="90">
        <v>1</v>
      </c>
      <c r="Q307" s="90">
        <v>1</v>
      </c>
      <c r="R307" s="89">
        <v>1</v>
      </c>
      <c r="S307" s="65">
        <f t="shared" ref="S307" si="1252">SUM(O307:O307)*M307</f>
        <v>0.1</v>
      </c>
      <c r="T307" s="66">
        <f t="shared" ref="T307" si="1253">SUM(P307:P307)*M307</f>
        <v>0.2</v>
      </c>
      <c r="U307" s="66">
        <f t="shared" ref="U307" si="1254">SUM(Q307:Q307)*M307</f>
        <v>0.2</v>
      </c>
      <c r="V307" s="67">
        <f t="shared" ref="V307" si="1255">SUM(R307:R307)*M307</f>
        <v>0.2</v>
      </c>
      <c r="W307" s="68">
        <f t="shared" si="1078"/>
        <v>0.2</v>
      </c>
      <c r="X307" s="248"/>
      <c r="Y307" s="251"/>
      <c r="Z307" s="254"/>
      <c r="AA307" s="257"/>
      <c r="AB307" s="257"/>
      <c r="AC307" s="788"/>
      <c r="AD307" s="720" t="s">
        <v>395</v>
      </c>
      <c r="AE307" s="115"/>
      <c r="AF307" s="228" t="str">
        <f t="shared" si="1175"/>
        <v>EQUILIBRADA</v>
      </c>
      <c r="AG307" s="236"/>
      <c r="AH307" s="236"/>
      <c r="AI307" s="236"/>
      <c r="AJ307" s="786"/>
      <c r="AK307" s="69"/>
      <c r="AP307" s="71"/>
      <c r="AQ307" s="238"/>
    </row>
    <row r="308" spans="1:43" ht="30" customHeight="1" thickBot="1" x14ac:dyDescent="0.35">
      <c r="A308" s="1000"/>
      <c r="B308" s="793"/>
      <c r="C308" s="734"/>
      <c r="D308" s="737"/>
      <c r="E308" s="706"/>
      <c r="F308" s="709"/>
      <c r="G308" s="740"/>
      <c r="H308" s="715"/>
      <c r="I308" s="730"/>
      <c r="J308" s="730"/>
      <c r="K308" s="684"/>
      <c r="L308" s="718"/>
      <c r="M308" s="689"/>
      <c r="N308" s="49" t="s">
        <v>52</v>
      </c>
      <c r="O308" s="51">
        <v>0.5</v>
      </c>
      <c r="P308" s="51">
        <v>0.9</v>
      </c>
      <c r="Q308" s="51">
        <v>1</v>
      </c>
      <c r="R308" s="52">
        <v>1</v>
      </c>
      <c r="S308" s="53">
        <f t="shared" ref="S308" si="1256">SUM(O308:O308)*M307</f>
        <v>0.1</v>
      </c>
      <c r="T308" s="54">
        <f t="shared" ref="T308" si="1257">SUM(P308:P308)*M307</f>
        <v>0.18000000000000002</v>
      </c>
      <c r="U308" s="54">
        <f t="shared" ref="U308" si="1258">SUM(Q308:Q308)*M307</f>
        <v>0.2</v>
      </c>
      <c r="V308" s="55">
        <f t="shared" ref="V308" si="1259">SUM(R308:R308)*M307</f>
        <v>0.2</v>
      </c>
      <c r="W308" s="56">
        <f t="shared" si="1078"/>
        <v>0.2</v>
      </c>
      <c r="X308" s="248"/>
      <c r="Y308" s="251"/>
      <c r="Z308" s="254"/>
      <c r="AA308" s="257"/>
      <c r="AB308" s="257"/>
      <c r="AC308" s="788"/>
      <c r="AD308" s="720"/>
      <c r="AE308" s="116"/>
      <c r="AF308" s="235"/>
      <c r="AG308" s="236"/>
      <c r="AH308" s="236"/>
      <c r="AI308" s="236"/>
      <c r="AJ308" s="786"/>
      <c r="AK308" s="69"/>
      <c r="AP308" s="71"/>
      <c r="AQ308" s="238"/>
    </row>
    <row r="309" spans="1:43" ht="30" customHeight="1" x14ac:dyDescent="0.3">
      <c r="A309" s="1000"/>
      <c r="B309" s="793"/>
      <c r="C309" s="734"/>
      <c r="D309" s="737"/>
      <c r="E309" s="706"/>
      <c r="F309" s="709"/>
      <c r="G309" s="740"/>
      <c r="H309" s="715"/>
      <c r="I309" s="730"/>
      <c r="J309" s="730"/>
      <c r="K309" s="684"/>
      <c r="L309" s="717" t="s">
        <v>396</v>
      </c>
      <c r="M309" s="719">
        <v>0.2</v>
      </c>
      <c r="N309" s="72" t="s">
        <v>46</v>
      </c>
      <c r="O309" s="90">
        <v>0</v>
      </c>
      <c r="P309" s="90">
        <v>1</v>
      </c>
      <c r="Q309" s="90">
        <v>1</v>
      </c>
      <c r="R309" s="89">
        <v>1</v>
      </c>
      <c r="S309" s="65">
        <f t="shared" ref="S309" si="1260">SUM(O309:O309)*M309</f>
        <v>0</v>
      </c>
      <c r="T309" s="66">
        <f t="shared" ref="T309" si="1261">SUM(P309:P309)*M309</f>
        <v>0.2</v>
      </c>
      <c r="U309" s="66">
        <f t="shared" ref="U309" si="1262">SUM(Q309:Q309)*M309</f>
        <v>0.2</v>
      </c>
      <c r="V309" s="67">
        <f t="shared" ref="V309" si="1263">SUM(R309:R309)*M309</f>
        <v>0.2</v>
      </c>
      <c r="W309" s="68">
        <f t="shared" si="1078"/>
        <v>0.2</v>
      </c>
      <c r="X309" s="248"/>
      <c r="Y309" s="251"/>
      <c r="Z309" s="254"/>
      <c r="AA309" s="257"/>
      <c r="AB309" s="257"/>
      <c r="AC309" s="788"/>
      <c r="AD309" s="720" t="s">
        <v>397</v>
      </c>
      <c r="AE309" s="115"/>
      <c r="AF309" s="228" t="str">
        <f t="shared" si="1175"/>
        <v>EQUILIBRADA</v>
      </c>
      <c r="AG309" s="236"/>
      <c r="AH309" s="236"/>
      <c r="AI309" s="236"/>
      <c r="AJ309" s="786"/>
      <c r="AK309" s="69"/>
      <c r="AP309" s="71"/>
      <c r="AQ309" s="238"/>
    </row>
    <row r="310" spans="1:43" ht="30" customHeight="1" thickBot="1" x14ac:dyDescent="0.35">
      <c r="A310" s="1000"/>
      <c r="B310" s="793"/>
      <c r="C310" s="734"/>
      <c r="D310" s="737"/>
      <c r="E310" s="706"/>
      <c r="F310" s="709"/>
      <c r="G310" s="740"/>
      <c r="H310" s="715"/>
      <c r="I310" s="730"/>
      <c r="J310" s="730"/>
      <c r="K310" s="684"/>
      <c r="L310" s="718"/>
      <c r="M310" s="689"/>
      <c r="N310" s="49" t="s">
        <v>52</v>
      </c>
      <c r="O310" s="51">
        <v>0</v>
      </c>
      <c r="P310" s="51">
        <v>1</v>
      </c>
      <c r="Q310" s="51">
        <v>1</v>
      </c>
      <c r="R310" s="52">
        <v>1</v>
      </c>
      <c r="S310" s="53">
        <f t="shared" ref="S310" si="1264">SUM(O310:O310)*M309</f>
        <v>0</v>
      </c>
      <c r="T310" s="54">
        <f t="shared" ref="T310" si="1265">SUM(P310:P310)*M309</f>
        <v>0.2</v>
      </c>
      <c r="U310" s="54">
        <f t="shared" ref="U310" si="1266">SUM(Q310:Q310)*M309</f>
        <v>0.2</v>
      </c>
      <c r="V310" s="55">
        <f t="shared" ref="V310" si="1267">SUM(R310:R310)*M309</f>
        <v>0.2</v>
      </c>
      <c r="W310" s="56">
        <f t="shared" si="1078"/>
        <v>0.2</v>
      </c>
      <c r="X310" s="248"/>
      <c r="Y310" s="251"/>
      <c r="Z310" s="254"/>
      <c r="AA310" s="257"/>
      <c r="AB310" s="257"/>
      <c r="AC310" s="788"/>
      <c r="AD310" s="720"/>
      <c r="AE310" s="116"/>
      <c r="AF310" s="235"/>
      <c r="AG310" s="236"/>
      <c r="AH310" s="236"/>
      <c r="AI310" s="236"/>
      <c r="AJ310" s="786"/>
      <c r="AK310" s="69"/>
      <c r="AP310" s="71"/>
      <c r="AQ310" s="238"/>
    </row>
    <row r="311" spans="1:43" ht="30" customHeight="1" x14ac:dyDescent="0.3">
      <c r="A311" s="1000"/>
      <c r="B311" s="793"/>
      <c r="C311" s="734"/>
      <c r="D311" s="737"/>
      <c r="E311" s="706"/>
      <c r="F311" s="709"/>
      <c r="G311" s="740"/>
      <c r="H311" s="715"/>
      <c r="I311" s="730"/>
      <c r="J311" s="730"/>
      <c r="K311" s="684"/>
      <c r="L311" s="717" t="s">
        <v>398</v>
      </c>
      <c r="M311" s="719">
        <v>0.2</v>
      </c>
      <c r="N311" s="72" t="s">
        <v>46</v>
      </c>
      <c r="O311" s="90">
        <v>0.25</v>
      </c>
      <c r="P311" s="90">
        <v>0.5</v>
      </c>
      <c r="Q311" s="90">
        <v>1</v>
      </c>
      <c r="R311" s="89">
        <v>1</v>
      </c>
      <c r="S311" s="65">
        <f t="shared" ref="S311" si="1268">SUM(O311:O311)*M311</f>
        <v>0.05</v>
      </c>
      <c r="T311" s="66">
        <f t="shared" ref="T311" si="1269">SUM(P311:P311)*M311</f>
        <v>0.1</v>
      </c>
      <c r="U311" s="66">
        <f t="shared" ref="U311" si="1270">SUM(Q311:Q311)*M311</f>
        <v>0.2</v>
      </c>
      <c r="V311" s="67">
        <f t="shared" ref="V311" si="1271">SUM(R311:R311)*M311</f>
        <v>0.2</v>
      </c>
      <c r="W311" s="68">
        <f t="shared" si="1078"/>
        <v>0.2</v>
      </c>
      <c r="X311" s="248"/>
      <c r="Y311" s="251"/>
      <c r="Z311" s="254"/>
      <c r="AA311" s="257"/>
      <c r="AB311" s="257"/>
      <c r="AC311" s="788"/>
      <c r="AD311" s="720" t="s">
        <v>397</v>
      </c>
      <c r="AE311" s="115"/>
      <c r="AF311" s="228" t="str">
        <f t="shared" si="1175"/>
        <v>EQUILIBRADA</v>
      </c>
      <c r="AG311" s="236"/>
      <c r="AH311" s="236"/>
      <c r="AI311" s="236"/>
      <c r="AJ311" s="786"/>
      <c r="AK311" s="69"/>
      <c r="AP311" s="71"/>
      <c r="AQ311" s="238"/>
    </row>
    <row r="312" spans="1:43" ht="30" customHeight="1" thickBot="1" x14ac:dyDescent="0.35">
      <c r="A312" s="1000"/>
      <c r="B312" s="793"/>
      <c r="C312" s="734"/>
      <c r="D312" s="737"/>
      <c r="E312" s="706"/>
      <c r="F312" s="709"/>
      <c r="G312" s="740"/>
      <c r="H312" s="715"/>
      <c r="I312" s="730"/>
      <c r="J312" s="730"/>
      <c r="K312" s="684"/>
      <c r="L312" s="718"/>
      <c r="M312" s="689"/>
      <c r="N312" s="49" t="s">
        <v>52</v>
      </c>
      <c r="O312" s="51">
        <v>0.25</v>
      </c>
      <c r="P312" s="51">
        <v>0.5</v>
      </c>
      <c r="Q312" s="51">
        <v>1</v>
      </c>
      <c r="R312" s="52">
        <v>1</v>
      </c>
      <c r="S312" s="53">
        <f t="shared" ref="S312" si="1272">SUM(O312:O312)*M311</f>
        <v>0.05</v>
      </c>
      <c r="T312" s="54">
        <f t="shared" ref="T312" si="1273">SUM(P312:P312)*M311</f>
        <v>0.1</v>
      </c>
      <c r="U312" s="54">
        <f t="shared" ref="U312" si="1274">SUM(Q312:Q312)*M311</f>
        <v>0.2</v>
      </c>
      <c r="V312" s="55">
        <f t="shared" ref="V312" si="1275">SUM(R312:R312)*M311</f>
        <v>0.2</v>
      </c>
      <c r="W312" s="56">
        <f t="shared" si="1078"/>
        <v>0.2</v>
      </c>
      <c r="X312" s="248"/>
      <c r="Y312" s="251"/>
      <c r="Z312" s="254"/>
      <c r="AA312" s="257"/>
      <c r="AB312" s="257"/>
      <c r="AC312" s="788"/>
      <c r="AD312" s="720"/>
      <c r="AE312" s="116"/>
      <c r="AF312" s="235"/>
      <c r="AG312" s="236"/>
      <c r="AH312" s="236"/>
      <c r="AI312" s="236"/>
      <c r="AJ312" s="786"/>
      <c r="AK312" s="69"/>
      <c r="AP312" s="71"/>
      <c r="AQ312" s="238"/>
    </row>
    <row r="313" spans="1:43" ht="30" customHeight="1" x14ac:dyDescent="0.3">
      <c r="A313" s="1000"/>
      <c r="B313" s="793"/>
      <c r="C313" s="734"/>
      <c r="D313" s="737"/>
      <c r="E313" s="706"/>
      <c r="F313" s="709"/>
      <c r="G313" s="740"/>
      <c r="H313" s="715"/>
      <c r="I313" s="730"/>
      <c r="J313" s="730"/>
      <c r="K313" s="684"/>
      <c r="L313" s="717" t="s">
        <v>399</v>
      </c>
      <c r="M313" s="719">
        <v>0.2</v>
      </c>
      <c r="N313" s="72" t="s">
        <v>46</v>
      </c>
      <c r="O313" s="90">
        <v>0</v>
      </c>
      <c r="P313" s="90">
        <v>0</v>
      </c>
      <c r="Q313" s="90">
        <v>1</v>
      </c>
      <c r="R313" s="89">
        <v>1</v>
      </c>
      <c r="S313" s="65">
        <f t="shared" ref="S313" si="1276">SUM(O313:O313)*M313</f>
        <v>0</v>
      </c>
      <c r="T313" s="66">
        <f t="shared" ref="T313" si="1277">SUM(P313:P313)*M313</f>
        <v>0</v>
      </c>
      <c r="U313" s="66">
        <f t="shared" ref="U313" si="1278">SUM(Q313:Q313)*M313</f>
        <v>0.2</v>
      </c>
      <c r="V313" s="67">
        <f t="shared" ref="V313" si="1279">SUM(R313:R313)*M313</f>
        <v>0.2</v>
      </c>
      <c r="W313" s="68">
        <f t="shared" si="1078"/>
        <v>0.2</v>
      </c>
      <c r="X313" s="248"/>
      <c r="Y313" s="251"/>
      <c r="Z313" s="254"/>
      <c r="AA313" s="257"/>
      <c r="AB313" s="257"/>
      <c r="AC313" s="788"/>
      <c r="AD313" s="720" t="s">
        <v>397</v>
      </c>
      <c r="AE313" s="115"/>
      <c r="AF313" s="228" t="str">
        <f t="shared" si="1175"/>
        <v>EQUILIBRADA</v>
      </c>
      <c r="AG313" s="236"/>
      <c r="AH313" s="236"/>
      <c r="AI313" s="236"/>
      <c r="AJ313" s="786"/>
      <c r="AK313" s="69"/>
      <c r="AP313" s="71"/>
      <c r="AQ313" s="238"/>
    </row>
    <row r="314" spans="1:43" ht="30" customHeight="1" thickBot="1" x14ac:dyDescent="0.35">
      <c r="A314" s="1000"/>
      <c r="B314" s="793"/>
      <c r="C314" s="735"/>
      <c r="D314" s="738"/>
      <c r="E314" s="707"/>
      <c r="F314" s="710"/>
      <c r="G314" s="741"/>
      <c r="H314" s="716"/>
      <c r="I314" s="731"/>
      <c r="J314" s="731"/>
      <c r="K314" s="685"/>
      <c r="L314" s="721"/>
      <c r="M314" s="722"/>
      <c r="N314" s="73" t="s">
        <v>52</v>
      </c>
      <c r="O314" s="75">
        <v>0</v>
      </c>
      <c r="P314" s="75">
        <v>0</v>
      </c>
      <c r="Q314" s="75">
        <v>0.6</v>
      </c>
      <c r="R314" s="76">
        <v>1</v>
      </c>
      <c r="S314" s="85">
        <f t="shared" ref="S314" si="1280">SUM(O314:O314)*M313</f>
        <v>0</v>
      </c>
      <c r="T314" s="86">
        <f t="shared" ref="T314" si="1281">SUM(P314:P314)*M313</f>
        <v>0</v>
      </c>
      <c r="U314" s="86">
        <f t="shared" ref="U314" si="1282">SUM(Q314:Q314)*M313</f>
        <v>0.12</v>
      </c>
      <c r="V314" s="87">
        <f t="shared" ref="V314" si="1283">SUM(R314:R314)*M313</f>
        <v>0.2</v>
      </c>
      <c r="W314" s="88">
        <f t="shared" si="1078"/>
        <v>0.2</v>
      </c>
      <c r="X314" s="249"/>
      <c r="Y314" s="252"/>
      <c r="Z314" s="255"/>
      <c r="AA314" s="258"/>
      <c r="AB314" s="258"/>
      <c r="AC314" s="788"/>
      <c r="AD314" s="723"/>
      <c r="AE314" s="116"/>
      <c r="AF314" s="235"/>
      <c r="AG314" s="229"/>
      <c r="AH314" s="229"/>
      <c r="AI314" s="236"/>
      <c r="AJ314" s="786"/>
      <c r="AK314" s="69"/>
      <c r="AP314" s="71"/>
      <c r="AQ314" s="238"/>
    </row>
    <row r="315" spans="1:43" ht="30" customHeight="1" x14ac:dyDescent="0.3">
      <c r="A315" s="1000"/>
      <c r="B315" s="793"/>
      <c r="C315" s="733">
        <v>22</v>
      </c>
      <c r="D315" s="736" t="s">
        <v>400</v>
      </c>
      <c r="E315" s="705">
        <v>22</v>
      </c>
      <c r="F315" s="708" t="s">
        <v>401</v>
      </c>
      <c r="G315" s="739" t="s">
        <v>402</v>
      </c>
      <c r="H315" s="775">
        <v>39</v>
      </c>
      <c r="I315" s="729" t="s">
        <v>403</v>
      </c>
      <c r="J315" s="729" t="s">
        <v>302</v>
      </c>
      <c r="K315" s="762" t="s">
        <v>293</v>
      </c>
      <c r="L315" s="732" t="s">
        <v>404</v>
      </c>
      <c r="M315" s="773">
        <v>0.7</v>
      </c>
      <c r="N315" s="61" t="s">
        <v>46</v>
      </c>
      <c r="O315" s="63">
        <v>0</v>
      </c>
      <c r="P315" s="63">
        <v>0</v>
      </c>
      <c r="Q315" s="63">
        <v>0</v>
      </c>
      <c r="R315" s="64">
        <v>0</v>
      </c>
      <c r="S315" s="65">
        <f t="shared" ref="S315" si="1284">SUM(O315:O315)*M315</f>
        <v>0</v>
      </c>
      <c r="T315" s="66">
        <f t="shared" ref="T315" si="1285">SUM(P315:P315)*M315</f>
        <v>0</v>
      </c>
      <c r="U315" s="66">
        <f t="shared" ref="U315" si="1286">SUM(Q315:Q315)*M315</f>
        <v>0</v>
      </c>
      <c r="V315" s="67">
        <f t="shared" ref="V315" si="1287">SUM(R315:R315)*M315</f>
        <v>0</v>
      </c>
      <c r="W315" s="68">
        <f t="shared" si="1078"/>
        <v>0</v>
      </c>
      <c r="X315" s="247">
        <f>+S316+S318</f>
        <v>0</v>
      </c>
      <c r="Y315" s="250">
        <f>+T316+T318</f>
        <v>0</v>
      </c>
      <c r="Z315" s="253">
        <f>+U316+U318</f>
        <v>0</v>
      </c>
      <c r="AA315" s="256">
        <f>+V316+V318</f>
        <v>0</v>
      </c>
      <c r="AB315" s="256">
        <f>+W316+W318</f>
        <v>0</v>
      </c>
      <c r="AC315" s="369"/>
      <c r="AD315" s="747" t="s">
        <v>405</v>
      </c>
      <c r="AE315" s="47"/>
      <c r="AF315" s="342" t="s">
        <v>293</v>
      </c>
      <c r="AG315" s="342" t="s">
        <v>293</v>
      </c>
      <c r="AH315" s="228" t="str">
        <f>IF(COUNTIF(AG315:AG332,"PARA MEJORAR")&gt;=1,"PARA MEJORAR","BIEN")</f>
        <v>BIEN</v>
      </c>
      <c r="AI315" s="236"/>
      <c r="AJ315" s="786"/>
      <c r="AK315" s="58"/>
      <c r="AL315" s="59"/>
      <c r="AM315" s="59"/>
      <c r="AN315" s="59"/>
      <c r="AO315" s="59"/>
      <c r="AP315" s="60"/>
      <c r="AQ315" s="238"/>
    </row>
    <row r="316" spans="1:43" ht="30" customHeight="1" thickBot="1" x14ac:dyDescent="0.35">
      <c r="A316" s="1000"/>
      <c r="B316" s="793"/>
      <c r="C316" s="734"/>
      <c r="D316" s="737"/>
      <c r="E316" s="706"/>
      <c r="F316" s="709"/>
      <c r="G316" s="740"/>
      <c r="H316" s="776"/>
      <c r="I316" s="730"/>
      <c r="J316" s="730"/>
      <c r="K316" s="763"/>
      <c r="L316" s="718"/>
      <c r="M316" s="771"/>
      <c r="N316" s="49" t="s">
        <v>52</v>
      </c>
      <c r="O316" s="51">
        <v>0</v>
      </c>
      <c r="P316" s="51">
        <v>0</v>
      </c>
      <c r="Q316" s="51">
        <v>0</v>
      </c>
      <c r="R316" s="52">
        <v>0</v>
      </c>
      <c r="S316" s="53">
        <f t="shared" ref="S316" si="1288">SUM(O316:O316)*M315</f>
        <v>0</v>
      </c>
      <c r="T316" s="54">
        <f t="shared" ref="T316" si="1289">SUM(P316:P316)*M315</f>
        <v>0</v>
      </c>
      <c r="U316" s="54">
        <f t="shared" ref="U316" si="1290">SUM(Q316:Q316)*M315</f>
        <v>0</v>
      </c>
      <c r="V316" s="55">
        <f t="shared" ref="V316" si="1291">SUM(R316:R316)*M315</f>
        <v>0</v>
      </c>
      <c r="W316" s="56">
        <f t="shared" si="1078"/>
        <v>0</v>
      </c>
      <c r="X316" s="248"/>
      <c r="Y316" s="251"/>
      <c r="Z316" s="254"/>
      <c r="AA316" s="257"/>
      <c r="AB316" s="257"/>
      <c r="AC316" s="369"/>
      <c r="AD316" s="758"/>
      <c r="AE316" s="57"/>
      <c r="AF316" s="343"/>
      <c r="AG316" s="352"/>
      <c r="AH316" s="236"/>
      <c r="AI316" s="236"/>
      <c r="AJ316" s="786"/>
      <c r="AK316" s="69"/>
      <c r="AP316" s="71"/>
      <c r="AQ316" s="238"/>
    </row>
    <row r="317" spans="1:43" ht="30" customHeight="1" x14ac:dyDescent="0.3">
      <c r="A317" s="1000"/>
      <c r="B317" s="793"/>
      <c r="C317" s="734"/>
      <c r="D317" s="737"/>
      <c r="E317" s="706"/>
      <c r="F317" s="709"/>
      <c r="G317" s="740"/>
      <c r="H317" s="776"/>
      <c r="I317" s="730"/>
      <c r="J317" s="730"/>
      <c r="K317" s="763"/>
      <c r="L317" s="717" t="s">
        <v>406</v>
      </c>
      <c r="M317" s="770">
        <v>0.3</v>
      </c>
      <c r="N317" s="72" t="s">
        <v>46</v>
      </c>
      <c r="O317" s="90">
        <v>0</v>
      </c>
      <c r="P317" s="90">
        <v>0</v>
      </c>
      <c r="Q317" s="90">
        <v>0</v>
      </c>
      <c r="R317" s="89">
        <v>0</v>
      </c>
      <c r="S317" s="65">
        <f t="shared" ref="S317" si="1292">SUM(O317:O317)*M317</f>
        <v>0</v>
      </c>
      <c r="T317" s="66">
        <f t="shared" ref="T317" si="1293">SUM(P317:P317)*M317</f>
        <v>0</v>
      </c>
      <c r="U317" s="66">
        <f t="shared" ref="U317" si="1294">SUM(Q317:Q317)*M317</f>
        <v>0</v>
      </c>
      <c r="V317" s="67">
        <f t="shared" ref="V317" si="1295">SUM(R317:R317)*M317</f>
        <v>0</v>
      </c>
      <c r="W317" s="68">
        <f t="shared" si="1078"/>
        <v>0</v>
      </c>
      <c r="X317" s="248"/>
      <c r="Y317" s="251"/>
      <c r="Z317" s="254"/>
      <c r="AA317" s="257"/>
      <c r="AB317" s="257"/>
      <c r="AC317" s="369"/>
      <c r="AD317" s="745" t="s">
        <v>407</v>
      </c>
      <c r="AE317" s="47"/>
      <c r="AF317" s="342" t="s">
        <v>293</v>
      </c>
      <c r="AG317" s="352"/>
      <c r="AH317" s="236"/>
      <c r="AI317" s="236"/>
      <c r="AJ317" s="786"/>
      <c r="AK317" s="69"/>
      <c r="AP317" s="71"/>
      <c r="AQ317" s="238"/>
    </row>
    <row r="318" spans="1:43" ht="30" customHeight="1" thickBot="1" x14ac:dyDescent="0.35">
      <c r="A318" s="1000"/>
      <c r="B318" s="793"/>
      <c r="C318" s="734"/>
      <c r="D318" s="737"/>
      <c r="E318" s="706"/>
      <c r="F318" s="709"/>
      <c r="G318" s="774"/>
      <c r="H318" s="777"/>
      <c r="I318" s="778"/>
      <c r="J318" s="778"/>
      <c r="K318" s="764"/>
      <c r="L318" s="718"/>
      <c r="M318" s="771"/>
      <c r="N318" s="73" t="s">
        <v>52</v>
      </c>
      <c r="O318" s="75">
        <v>0</v>
      </c>
      <c r="P318" s="75">
        <v>0</v>
      </c>
      <c r="Q318" s="75">
        <v>0</v>
      </c>
      <c r="R318" s="76">
        <v>0</v>
      </c>
      <c r="S318" s="53">
        <f t="shared" ref="S318" si="1296">SUM(O318:O318)*M317</f>
        <v>0</v>
      </c>
      <c r="T318" s="54">
        <f t="shared" ref="T318" si="1297">SUM(P318:P318)*M317</f>
        <v>0</v>
      </c>
      <c r="U318" s="54">
        <f t="shared" ref="U318" si="1298">SUM(Q318:Q318)*M317</f>
        <v>0</v>
      </c>
      <c r="V318" s="55">
        <f t="shared" ref="V318" si="1299">SUM(R318:R318)*M317</f>
        <v>0</v>
      </c>
      <c r="W318" s="56">
        <f t="shared" si="1078"/>
        <v>0</v>
      </c>
      <c r="X318" s="249"/>
      <c r="Y318" s="252"/>
      <c r="Z318" s="255"/>
      <c r="AA318" s="258"/>
      <c r="AB318" s="258"/>
      <c r="AC318" s="369"/>
      <c r="AD318" s="754"/>
      <c r="AE318" s="57"/>
      <c r="AF318" s="343"/>
      <c r="AG318" s="353"/>
      <c r="AH318" s="236"/>
      <c r="AI318" s="236"/>
      <c r="AJ318" s="786"/>
      <c r="AK318" s="69"/>
      <c r="AP318" s="71"/>
      <c r="AQ318" s="239"/>
    </row>
    <row r="319" spans="1:43" ht="30" customHeight="1" x14ac:dyDescent="0.3">
      <c r="A319" s="1000"/>
      <c r="B319" s="793"/>
      <c r="C319" s="734"/>
      <c r="D319" s="737"/>
      <c r="E319" s="706"/>
      <c r="F319" s="709"/>
      <c r="G319" s="779" t="s">
        <v>408</v>
      </c>
      <c r="H319" s="780">
        <v>40</v>
      </c>
      <c r="I319" s="782" t="s">
        <v>409</v>
      </c>
      <c r="J319" s="782" t="s">
        <v>302</v>
      </c>
      <c r="K319" s="762" t="s">
        <v>293</v>
      </c>
      <c r="L319" s="717" t="s">
        <v>410</v>
      </c>
      <c r="M319" s="770">
        <v>0.2</v>
      </c>
      <c r="N319" s="39" t="s">
        <v>46</v>
      </c>
      <c r="O319" s="41">
        <v>0</v>
      </c>
      <c r="P319" s="41">
        <v>0</v>
      </c>
      <c r="Q319" s="41">
        <v>0</v>
      </c>
      <c r="R319" s="64">
        <v>0</v>
      </c>
      <c r="S319" s="43">
        <f t="shared" ref="S319" si="1300">SUM(O319:O319)*M319</f>
        <v>0</v>
      </c>
      <c r="T319" s="44">
        <f t="shared" ref="T319" si="1301">SUM(P319:P319)*M319</f>
        <v>0</v>
      </c>
      <c r="U319" s="44">
        <f t="shared" ref="U319" si="1302">SUM(Q319:Q319)*M319</f>
        <v>0</v>
      </c>
      <c r="V319" s="45">
        <f t="shared" ref="V319" si="1303">SUM(R319:R319)*M319</f>
        <v>0</v>
      </c>
      <c r="W319" s="46">
        <f t="shared" si="1078"/>
        <v>0</v>
      </c>
      <c r="X319" s="247">
        <f>+S320+S322+S324</f>
        <v>0</v>
      </c>
      <c r="Y319" s="250">
        <f>+T320+T322+T324</f>
        <v>0</v>
      </c>
      <c r="Z319" s="253">
        <f>+U320+U322+U324</f>
        <v>0</v>
      </c>
      <c r="AA319" s="256">
        <f>+V320+V322+V324</f>
        <v>0</v>
      </c>
      <c r="AB319" s="256">
        <f>+W320+W322+W324</f>
        <v>0</v>
      </c>
      <c r="AC319" s="369"/>
      <c r="AD319" s="746" t="s">
        <v>369</v>
      </c>
      <c r="AE319" s="47"/>
      <c r="AF319" s="342" t="s">
        <v>293</v>
      </c>
      <c r="AG319" s="342" t="s">
        <v>293</v>
      </c>
      <c r="AH319" s="236"/>
      <c r="AI319" s="236"/>
      <c r="AJ319" s="786"/>
      <c r="AK319" s="58"/>
      <c r="AL319" s="59"/>
      <c r="AM319" s="59"/>
      <c r="AN319" s="59"/>
      <c r="AO319" s="59"/>
      <c r="AP319" s="60"/>
      <c r="AQ319" s="237"/>
    </row>
    <row r="320" spans="1:43" ht="30" customHeight="1" thickBot="1" x14ac:dyDescent="0.35">
      <c r="A320" s="1000"/>
      <c r="B320" s="793"/>
      <c r="C320" s="734"/>
      <c r="D320" s="737"/>
      <c r="E320" s="706"/>
      <c r="F320" s="709"/>
      <c r="G320" s="740"/>
      <c r="H320" s="776"/>
      <c r="I320" s="730"/>
      <c r="J320" s="730"/>
      <c r="K320" s="763"/>
      <c r="L320" s="718"/>
      <c r="M320" s="771"/>
      <c r="N320" s="49" t="s">
        <v>52</v>
      </c>
      <c r="O320" s="51">
        <v>0</v>
      </c>
      <c r="P320" s="51">
        <v>0</v>
      </c>
      <c r="Q320" s="51">
        <v>0</v>
      </c>
      <c r="R320" s="52">
        <v>0</v>
      </c>
      <c r="S320" s="53">
        <f t="shared" ref="S320" si="1304">SUM(O320:O320)*M319</f>
        <v>0</v>
      </c>
      <c r="T320" s="54">
        <f t="shared" ref="T320" si="1305">SUM(P320:P320)*M319</f>
        <v>0</v>
      </c>
      <c r="U320" s="54">
        <f t="shared" ref="U320" si="1306">SUM(Q320:Q320)*M319</f>
        <v>0</v>
      </c>
      <c r="V320" s="55">
        <f t="shared" ref="V320" si="1307">SUM(R320:R320)*M319</f>
        <v>0</v>
      </c>
      <c r="W320" s="56">
        <f t="shared" si="1078"/>
        <v>0</v>
      </c>
      <c r="X320" s="248"/>
      <c r="Y320" s="251"/>
      <c r="Z320" s="254"/>
      <c r="AA320" s="257"/>
      <c r="AB320" s="257"/>
      <c r="AC320" s="369"/>
      <c r="AD320" s="758"/>
      <c r="AE320" s="57"/>
      <c r="AF320" s="343"/>
      <c r="AG320" s="352"/>
      <c r="AH320" s="236"/>
      <c r="AI320" s="236"/>
      <c r="AJ320" s="786"/>
      <c r="AK320" s="69"/>
      <c r="AP320" s="71"/>
      <c r="AQ320" s="238"/>
    </row>
    <row r="321" spans="1:43" ht="30" customHeight="1" x14ac:dyDescent="0.3">
      <c r="A321" s="1000"/>
      <c r="B321" s="793"/>
      <c r="C321" s="734"/>
      <c r="D321" s="737"/>
      <c r="E321" s="706"/>
      <c r="F321" s="709"/>
      <c r="G321" s="740"/>
      <c r="H321" s="776"/>
      <c r="I321" s="730"/>
      <c r="J321" s="730"/>
      <c r="K321" s="763"/>
      <c r="L321" s="717" t="s">
        <v>411</v>
      </c>
      <c r="M321" s="770">
        <v>0.2</v>
      </c>
      <c r="N321" s="72" t="s">
        <v>46</v>
      </c>
      <c r="O321" s="90">
        <v>0</v>
      </c>
      <c r="P321" s="90">
        <v>0</v>
      </c>
      <c r="Q321" s="90">
        <v>0</v>
      </c>
      <c r="R321" s="89">
        <v>0</v>
      </c>
      <c r="S321" s="65">
        <f t="shared" ref="S321" si="1308">SUM(O321:O321)*M321</f>
        <v>0</v>
      </c>
      <c r="T321" s="66">
        <f t="shared" ref="T321" si="1309">SUM(P321:P321)*M321</f>
        <v>0</v>
      </c>
      <c r="U321" s="66">
        <f t="shared" ref="U321" si="1310">SUM(Q321:Q321)*M321</f>
        <v>0</v>
      </c>
      <c r="V321" s="67">
        <f t="shared" ref="V321" si="1311">SUM(R321:R321)*M321</f>
        <v>0</v>
      </c>
      <c r="W321" s="68">
        <f t="shared" si="1078"/>
        <v>0</v>
      </c>
      <c r="X321" s="248"/>
      <c r="Y321" s="251"/>
      <c r="Z321" s="254"/>
      <c r="AA321" s="257"/>
      <c r="AB321" s="257"/>
      <c r="AC321" s="369"/>
      <c r="AD321" s="745" t="s">
        <v>412</v>
      </c>
      <c r="AE321" s="47"/>
      <c r="AF321" s="342" t="s">
        <v>293</v>
      </c>
      <c r="AG321" s="352"/>
      <c r="AH321" s="236"/>
      <c r="AI321" s="236"/>
      <c r="AJ321" s="786"/>
      <c r="AK321" s="69"/>
      <c r="AP321" s="71"/>
      <c r="AQ321" s="238"/>
    </row>
    <row r="322" spans="1:43" ht="30" customHeight="1" thickBot="1" x14ac:dyDescent="0.35">
      <c r="A322" s="1000"/>
      <c r="B322" s="793"/>
      <c r="C322" s="734"/>
      <c r="D322" s="737"/>
      <c r="E322" s="706"/>
      <c r="F322" s="709"/>
      <c r="G322" s="740"/>
      <c r="H322" s="776"/>
      <c r="I322" s="730"/>
      <c r="J322" s="730"/>
      <c r="K322" s="763"/>
      <c r="L322" s="718"/>
      <c r="M322" s="771"/>
      <c r="N322" s="49" t="s">
        <v>52</v>
      </c>
      <c r="O322" s="51">
        <v>0</v>
      </c>
      <c r="P322" s="51">
        <v>0</v>
      </c>
      <c r="Q322" s="51">
        <v>0</v>
      </c>
      <c r="R322" s="52">
        <v>0</v>
      </c>
      <c r="S322" s="53">
        <f t="shared" ref="S322" si="1312">SUM(O322:O322)*M321</f>
        <v>0</v>
      </c>
      <c r="T322" s="54">
        <f t="shared" ref="T322" si="1313">SUM(P322:P322)*M321</f>
        <v>0</v>
      </c>
      <c r="U322" s="54">
        <f t="shared" ref="U322" si="1314">SUM(Q322:Q322)*M321</f>
        <v>0</v>
      </c>
      <c r="V322" s="55">
        <f t="shared" ref="V322" si="1315">SUM(R322:R322)*M321</f>
        <v>0</v>
      </c>
      <c r="W322" s="56">
        <f t="shared" si="1078"/>
        <v>0</v>
      </c>
      <c r="X322" s="248"/>
      <c r="Y322" s="251"/>
      <c r="Z322" s="254"/>
      <c r="AA322" s="257"/>
      <c r="AB322" s="257"/>
      <c r="AC322" s="369"/>
      <c r="AD322" s="758"/>
      <c r="AE322" s="57"/>
      <c r="AF322" s="343"/>
      <c r="AG322" s="352"/>
      <c r="AH322" s="236"/>
      <c r="AI322" s="236"/>
      <c r="AJ322" s="786"/>
      <c r="AK322" s="69"/>
      <c r="AP322" s="71"/>
      <c r="AQ322" s="238"/>
    </row>
    <row r="323" spans="1:43" ht="30" customHeight="1" x14ac:dyDescent="0.3">
      <c r="A323" s="1000"/>
      <c r="B323" s="793"/>
      <c r="C323" s="734"/>
      <c r="D323" s="737"/>
      <c r="E323" s="706"/>
      <c r="F323" s="709"/>
      <c r="G323" s="740"/>
      <c r="H323" s="776"/>
      <c r="I323" s="730"/>
      <c r="J323" s="730"/>
      <c r="K323" s="763"/>
      <c r="L323" s="717" t="s">
        <v>413</v>
      </c>
      <c r="M323" s="770">
        <v>0.6</v>
      </c>
      <c r="N323" s="72" t="s">
        <v>46</v>
      </c>
      <c r="O323" s="90">
        <v>0</v>
      </c>
      <c r="P323" s="90">
        <v>0</v>
      </c>
      <c r="Q323" s="90">
        <v>0</v>
      </c>
      <c r="R323" s="89">
        <v>0</v>
      </c>
      <c r="S323" s="65">
        <f t="shared" ref="S323" si="1316">SUM(O323:O323)*M323</f>
        <v>0</v>
      </c>
      <c r="T323" s="66">
        <f t="shared" ref="T323" si="1317">SUM(P323:P323)*M323</f>
        <v>0</v>
      </c>
      <c r="U323" s="66">
        <f t="shared" ref="U323" si="1318">SUM(Q323:Q323)*M323</f>
        <v>0</v>
      </c>
      <c r="V323" s="67">
        <f t="shared" ref="V323" si="1319">SUM(R323:R323)*M323</f>
        <v>0</v>
      </c>
      <c r="W323" s="68">
        <f t="shared" si="1078"/>
        <v>0</v>
      </c>
      <c r="X323" s="248"/>
      <c r="Y323" s="251"/>
      <c r="Z323" s="254"/>
      <c r="AA323" s="257"/>
      <c r="AB323" s="257"/>
      <c r="AC323" s="369"/>
      <c r="AD323" s="745" t="s">
        <v>414</v>
      </c>
      <c r="AE323" s="47"/>
      <c r="AF323" s="342" t="s">
        <v>293</v>
      </c>
      <c r="AG323" s="352"/>
      <c r="AH323" s="236"/>
      <c r="AI323" s="236"/>
      <c r="AJ323" s="786"/>
      <c r="AK323" s="69"/>
      <c r="AP323" s="71"/>
      <c r="AQ323" s="238"/>
    </row>
    <row r="324" spans="1:43" ht="30" customHeight="1" thickBot="1" x14ac:dyDescent="0.35">
      <c r="A324" s="1000"/>
      <c r="B324" s="793"/>
      <c r="C324" s="734"/>
      <c r="D324" s="737"/>
      <c r="E324" s="707"/>
      <c r="F324" s="710"/>
      <c r="G324" s="741"/>
      <c r="H324" s="781"/>
      <c r="I324" s="731"/>
      <c r="J324" s="731"/>
      <c r="K324" s="764"/>
      <c r="L324" s="721"/>
      <c r="M324" s="772"/>
      <c r="N324" s="73" t="s">
        <v>52</v>
      </c>
      <c r="O324" s="75">
        <v>0</v>
      </c>
      <c r="P324" s="75">
        <v>0</v>
      </c>
      <c r="Q324" s="75">
        <v>0</v>
      </c>
      <c r="R324" s="76">
        <v>0</v>
      </c>
      <c r="S324" s="85">
        <f t="shared" ref="S324" si="1320">SUM(O324:O324)*M323</f>
        <v>0</v>
      </c>
      <c r="T324" s="86">
        <f t="shared" ref="T324" si="1321">SUM(P324:P324)*M323</f>
        <v>0</v>
      </c>
      <c r="U324" s="86">
        <f t="shared" ref="U324" si="1322">SUM(Q324:Q324)*M323</f>
        <v>0</v>
      </c>
      <c r="V324" s="87">
        <f t="shared" ref="V324" si="1323">SUM(R324:R324)*M323</f>
        <v>0</v>
      </c>
      <c r="W324" s="88">
        <f t="shared" si="1078"/>
        <v>0</v>
      </c>
      <c r="X324" s="249"/>
      <c r="Y324" s="252"/>
      <c r="Z324" s="255"/>
      <c r="AA324" s="258"/>
      <c r="AB324" s="258"/>
      <c r="AC324" s="369"/>
      <c r="AD324" s="754"/>
      <c r="AE324" s="57"/>
      <c r="AF324" s="343"/>
      <c r="AG324" s="353"/>
      <c r="AH324" s="236"/>
      <c r="AI324" s="236"/>
      <c r="AJ324" s="786"/>
      <c r="AK324" s="69"/>
      <c r="AP324" s="71"/>
      <c r="AQ324" s="239"/>
    </row>
    <row r="325" spans="1:43" ht="30" customHeight="1" x14ac:dyDescent="0.3">
      <c r="A325" s="1000"/>
      <c r="B325" s="793"/>
      <c r="C325" s="734"/>
      <c r="D325" s="737"/>
      <c r="E325" s="705">
        <v>23</v>
      </c>
      <c r="F325" s="708" t="s">
        <v>415</v>
      </c>
      <c r="G325" s="729" t="s">
        <v>416</v>
      </c>
      <c r="H325" s="765">
        <v>41</v>
      </c>
      <c r="I325" s="729" t="s">
        <v>417</v>
      </c>
      <c r="J325" s="729" t="s">
        <v>302</v>
      </c>
      <c r="K325" s="762" t="s">
        <v>293</v>
      </c>
      <c r="L325" s="732" t="s">
        <v>418</v>
      </c>
      <c r="M325" s="688">
        <v>0.5</v>
      </c>
      <c r="N325" s="39" t="s">
        <v>46</v>
      </c>
      <c r="O325" s="41">
        <v>0</v>
      </c>
      <c r="P325" s="41">
        <v>0</v>
      </c>
      <c r="Q325" s="41">
        <v>0</v>
      </c>
      <c r="R325" s="42">
        <v>0</v>
      </c>
      <c r="S325" s="43">
        <f t="shared" ref="S325" si="1324">SUM(O325:O325)*M325</f>
        <v>0</v>
      </c>
      <c r="T325" s="44">
        <f t="shared" ref="T325" si="1325">SUM(P325:P325)*M325</f>
        <v>0</v>
      </c>
      <c r="U325" s="44">
        <f t="shared" ref="U325" si="1326">SUM(Q325:Q325)*M325</f>
        <v>0</v>
      </c>
      <c r="V325" s="45">
        <f t="shared" ref="V325" si="1327">SUM(R325:R325)*M325</f>
        <v>0</v>
      </c>
      <c r="W325" s="46">
        <f t="shared" si="1078"/>
        <v>0</v>
      </c>
      <c r="X325" s="247">
        <f>+S326+S328</f>
        <v>0</v>
      </c>
      <c r="Y325" s="250">
        <f>+T326+T328</f>
        <v>0</v>
      </c>
      <c r="Z325" s="253">
        <f>+U326+U328</f>
        <v>0</v>
      </c>
      <c r="AA325" s="256">
        <f>+V326+V328</f>
        <v>0</v>
      </c>
      <c r="AB325" s="256">
        <f>+W326+W328</f>
        <v>0</v>
      </c>
      <c r="AC325" s="369"/>
      <c r="AD325" s="746" t="s">
        <v>419</v>
      </c>
      <c r="AE325" s="47"/>
      <c r="AF325" s="342" t="s">
        <v>293</v>
      </c>
      <c r="AG325" s="342" t="s">
        <v>293</v>
      </c>
      <c r="AH325" s="236"/>
      <c r="AI325" s="236"/>
      <c r="AJ325" s="786"/>
      <c r="AK325" s="58"/>
      <c r="AL325" s="59"/>
      <c r="AM325" s="59"/>
      <c r="AN325" s="59"/>
      <c r="AO325" s="59"/>
      <c r="AP325" s="60"/>
      <c r="AQ325" s="237"/>
    </row>
    <row r="326" spans="1:43" ht="39.75" customHeight="1" thickBot="1" x14ac:dyDescent="0.35">
      <c r="A326" s="1000"/>
      <c r="B326" s="793"/>
      <c r="C326" s="734"/>
      <c r="D326" s="737"/>
      <c r="E326" s="706"/>
      <c r="F326" s="709"/>
      <c r="G326" s="730"/>
      <c r="H326" s="766"/>
      <c r="I326" s="730"/>
      <c r="J326" s="730"/>
      <c r="K326" s="763"/>
      <c r="L326" s="718"/>
      <c r="M326" s="689"/>
      <c r="N326" s="49" t="s">
        <v>52</v>
      </c>
      <c r="O326" s="51">
        <v>0</v>
      </c>
      <c r="P326" s="51">
        <v>0</v>
      </c>
      <c r="Q326" s="51">
        <v>0</v>
      </c>
      <c r="R326" s="52">
        <v>0</v>
      </c>
      <c r="S326" s="53">
        <f t="shared" ref="S326" si="1328">SUM(O326:O326)*M325</f>
        <v>0</v>
      </c>
      <c r="T326" s="54">
        <f t="shared" ref="T326" si="1329">SUM(P326:P326)*M325</f>
        <v>0</v>
      </c>
      <c r="U326" s="54">
        <f t="shared" ref="U326" si="1330">SUM(Q326:Q326)*M325</f>
        <v>0</v>
      </c>
      <c r="V326" s="55">
        <f t="shared" ref="V326" si="1331">SUM(R326:R326)*M325</f>
        <v>0</v>
      </c>
      <c r="W326" s="56">
        <f t="shared" si="1078"/>
        <v>0</v>
      </c>
      <c r="X326" s="248"/>
      <c r="Y326" s="251"/>
      <c r="Z326" s="254"/>
      <c r="AA326" s="257"/>
      <c r="AB326" s="257"/>
      <c r="AC326" s="369"/>
      <c r="AD326" s="758"/>
      <c r="AE326" s="57"/>
      <c r="AF326" s="343"/>
      <c r="AG326" s="352"/>
      <c r="AH326" s="236"/>
      <c r="AI326" s="236"/>
      <c r="AJ326" s="786"/>
      <c r="AK326" s="69"/>
      <c r="AP326" s="71"/>
      <c r="AQ326" s="238"/>
    </row>
    <row r="327" spans="1:43" ht="30" customHeight="1" x14ac:dyDescent="0.3">
      <c r="A327" s="1000"/>
      <c r="B327" s="793"/>
      <c r="C327" s="734"/>
      <c r="D327" s="737"/>
      <c r="E327" s="706"/>
      <c r="F327" s="709"/>
      <c r="G327" s="730"/>
      <c r="H327" s="766"/>
      <c r="I327" s="730"/>
      <c r="J327" s="730"/>
      <c r="K327" s="763"/>
      <c r="L327" s="717" t="s">
        <v>420</v>
      </c>
      <c r="M327" s="719">
        <v>0.5</v>
      </c>
      <c r="N327" s="72" t="s">
        <v>46</v>
      </c>
      <c r="O327" s="90">
        <v>0</v>
      </c>
      <c r="P327" s="90">
        <v>0</v>
      </c>
      <c r="Q327" s="90">
        <v>0</v>
      </c>
      <c r="R327" s="89">
        <v>0</v>
      </c>
      <c r="S327" s="65">
        <f t="shared" ref="S327" si="1332">SUM(O327:O327)*M327</f>
        <v>0</v>
      </c>
      <c r="T327" s="66">
        <f t="shared" ref="T327" si="1333">SUM(P327:P327)*M327</f>
        <v>0</v>
      </c>
      <c r="U327" s="66">
        <f t="shared" ref="U327" si="1334">SUM(Q327:Q327)*M327</f>
        <v>0</v>
      </c>
      <c r="V327" s="67">
        <f t="shared" ref="V327" si="1335">SUM(R327:R327)*M327</f>
        <v>0</v>
      </c>
      <c r="W327" s="68">
        <f t="shared" ref="W327:W390" si="1336">MAX(S327:V327)</f>
        <v>0</v>
      </c>
      <c r="X327" s="248"/>
      <c r="Y327" s="251"/>
      <c r="Z327" s="254"/>
      <c r="AA327" s="257"/>
      <c r="AB327" s="257"/>
      <c r="AC327" s="369"/>
      <c r="AD327" s="745" t="s">
        <v>421</v>
      </c>
      <c r="AE327" s="47"/>
      <c r="AF327" s="342" t="s">
        <v>293</v>
      </c>
      <c r="AG327" s="352"/>
      <c r="AH327" s="236"/>
      <c r="AI327" s="236"/>
      <c r="AJ327" s="786"/>
      <c r="AK327" s="69"/>
      <c r="AP327" s="71"/>
      <c r="AQ327" s="238"/>
    </row>
    <row r="328" spans="1:43" ht="39.75" customHeight="1" thickBot="1" x14ac:dyDescent="0.35">
      <c r="A328" s="1000"/>
      <c r="B328" s="793"/>
      <c r="C328" s="734"/>
      <c r="D328" s="737"/>
      <c r="E328" s="706"/>
      <c r="F328" s="709"/>
      <c r="G328" s="731"/>
      <c r="H328" s="767"/>
      <c r="I328" s="731"/>
      <c r="J328" s="731"/>
      <c r="K328" s="764"/>
      <c r="L328" s="721"/>
      <c r="M328" s="722"/>
      <c r="N328" s="73" t="s">
        <v>52</v>
      </c>
      <c r="O328" s="75">
        <v>0</v>
      </c>
      <c r="P328" s="75">
        <v>0</v>
      </c>
      <c r="Q328" s="75">
        <v>0</v>
      </c>
      <c r="R328" s="76">
        <v>0</v>
      </c>
      <c r="S328" s="85">
        <f t="shared" ref="S328" si="1337">SUM(O328:O328)*M327</f>
        <v>0</v>
      </c>
      <c r="T328" s="86">
        <f t="shared" ref="T328" si="1338">SUM(P328:P328)*M327</f>
        <v>0</v>
      </c>
      <c r="U328" s="86">
        <f t="shared" ref="U328" si="1339">SUM(Q328:Q328)*M327</f>
        <v>0</v>
      </c>
      <c r="V328" s="87">
        <f t="shared" ref="V328" si="1340">SUM(R328:R328)*M327</f>
        <v>0</v>
      </c>
      <c r="W328" s="88">
        <f t="shared" si="1336"/>
        <v>0</v>
      </c>
      <c r="X328" s="249"/>
      <c r="Y328" s="252"/>
      <c r="Z328" s="255"/>
      <c r="AA328" s="258"/>
      <c r="AB328" s="258"/>
      <c r="AC328" s="369"/>
      <c r="AD328" s="747"/>
      <c r="AE328" s="57"/>
      <c r="AF328" s="343"/>
      <c r="AG328" s="353"/>
      <c r="AH328" s="236"/>
      <c r="AI328" s="236"/>
      <c r="AJ328" s="786"/>
      <c r="AK328" s="69"/>
      <c r="AP328" s="71"/>
      <c r="AQ328" s="239"/>
    </row>
    <row r="329" spans="1:43" ht="30" customHeight="1" x14ac:dyDescent="0.3">
      <c r="A329" s="1000"/>
      <c r="B329" s="793"/>
      <c r="C329" s="734"/>
      <c r="D329" s="737"/>
      <c r="E329" s="706"/>
      <c r="F329" s="709"/>
      <c r="G329" s="729" t="s">
        <v>422</v>
      </c>
      <c r="H329" s="742">
        <v>42</v>
      </c>
      <c r="I329" s="729" t="s">
        <v>423</v>
      </c>
      <c r="J329" s="729" t="s">
        <v>302</v>
      </c>
      <c r="K329" s="683">
        <f>+AA329/(W329+W331)</f>
        <v>1</v>
      </c>
      <c r="L329" s="732" t="s">
        <v>424</v>
      </c>
      <c r="M329" s="688">
        <v>0.2</v>
      </c>
      <c r="N329" s="39" t="s">
        <v>46</v>
      </c>
      <c r="O329" s="41">
        <v>0.25</v>
      </c>
      <c r="P329" s="41">
        <v>0.5</v>
      </c>
      <c r="Q329" s="41">
        <v>0.75</v>
      </c>
      <c r="R329" s="64">
        <v>1</v>
      </c>
      <c r="S329" s="43">
        <f t="shared" ref="S329" si="1341">SUM(O329:O329)*M329</f>
        <v>0.05</v>
      </c>
      <c r="T329" s="44">
        <f t="shared" ref="T329" si="1342">SUM(P329:P329)*M329</f>
        <v>0.1</v>
      </c>
      <c r="U329" s="44">
        <f t="shared" ref="U329" si="1343">SUM(Q329:Q329)*M329</f>
        <v>0.15000000000000002</v>
      </c>
      <c r="V329" s="45">
        <f t="shared" ref="V329" si="1344">SUM(R329:R329)*M329</f>
        <v>0.2</v>
      </c>
      <c r="W329" s="46">
        <f t="shared" si="1336"/>
        <v>0.2</v>
      </c>
      <c r="X329" s="247">
        <f>+S330+S332</f>
        <v>0.25</v>
      </c>
      <c r="Y329" s="250">
        <f>+T330+T332</f>
        <v>0.33999999999999997</v>
      </c>
      <c r="Z329" s="253">
        <f>+U330+U332</f>
        <v>0.75000000000000011</v>
      </c>
      <c r="AA329" s="256">
        <f>+V330+V332</f>
        <v>1</v>
      </c>
      <c r="AB329" s="256">
        <f>+W330+W332</f>
        <v>1</v>
      </c>
      <c r="AC329" s="788"/>
      <c r="AD329" s="724" t="s">
        <v>373</v>
      </c>
      <c r="AE329" s="115"/>
      <c r="AF329" s="228" t="str">
        <f t="shared" ref="AF329:AF349" si="1345">+IF(R330&gt;R329,"SUPERADA",IF(V330=V329,"EQUILIBRADA",IF(V330&lt;V329,"PARA MEJORAR")))</f>
        <v>EQUILIBRADA</v>
      </c>
      <c r="AG329" s="228" t="str">
        <f>IF(COUNTIF(AF329:AF332,"PARA MEJORAR")&gt;=1,"PARA MEJORAR","BIEN")</f>
        <v>BIEN</v>
      </c>
      <c r="AH329" s="236"/>
      <c r="AI329" s="236"/>
      <c r="AJ329" s="786"/>
      <c r="AK329" s="58"/>
      <c r="AL329" s="59"/>
      <c r="AM329" s="59"/>
      <c r="AN329" s="59"/>
      <c r="AO329" s="59"/>
      <c r="AP329" s="60"/>
      <c r="AQ329" s="237"/>
    </row>
    <row r="330" spans="1:43" ht="30" customHeight="1" thickBot="1" x14ac:dyDescent="0.35">
      <c r="A330" s="1000"/>
      <c r="B330" s="793"/>
      <c r="C330" s="734"/>
      <c r="D330" s="737"/>
      <c r="E330" s="706"/>
      <c r="F330" s="709"/>
      <c r="G330" s="730"/>
      <c r="H330" s="743"/>
      <c r="I330" s="730"/>
      <c r="J330" s="730"/>
      <c r="K330" s="684"/>
      <c r="L330" s="718"/>
      <c r="M330" s="689"/>
      <c r="N330" s="49" t="s">
        <v>52</v>
      </c>
      <c r="O330" s="51">
        <v>0.25</v>
      </c>
      <c r="P330" s="51">
        <v>0.5</v>
      </c>
      <c r="Q330" s="51">
        <v>0.75</v>
      </c>
      <c r="R330" s="52">
        <v>1</v>
      </c>
      <c r="S330" s="53">
        <f t="shared" ref="S330" si="1346">SUM(O330:O330)*M329</f>
        <v>0.05</v>
      </c>
      <c r="T330" s="54">
        <f t="shared" ref="T330" si="1347">SUM(P330:P330)*M329</f>
        <v>0.1</v>
      </c>
      <c r="U330" s="54">
        <f t="shared" ref="U330" si="1348">SUM(Q330:Q330)*M329</f>
        <v>0.15000000000000002</v>
      </c>
      <c r="V330" s="55">
        <f t="shared" ref="V330" si="1349">SUM(R330:R330)*M329</f>
        <v>0.2</v>
      </c>
      <c r="W330" s="56">
        <f t="shared" si="1336"/>
        <v>0.2</v>
      </c>
      <c r="X330" s="248"/>
      <c r="Y330" s="251"/>
      <c r="Z330" s="254"/>
      <c r="AA330" s="257"/>
      <c r="AB330" s="257"/>
      <c r="AC330" s="788"/>
      <c r="AD330" s="720"/>
      <c r="AE330" s="116"/>
      <c r="AF330" s="235"/>
      <c r="AG330" s="236"/>
      <c r="AH330" s="236"/>
      <c r="AI330" s="236"/>
      <c r="AJ330" s="786"/>
      <c r="AK330" s="69"/>
      <c r="AP330" s="71"/>
      <c r="AQ330" s="238"/>
    </row>
    <row r="331" spans="1:43" ht="30" customHeight="1" x14ac:dyDescent="0.3">
      <c r="A331" s="1000"/>
      <c r="B331" s="793"/>
      <c r="C331" s="734"/>
      <c r="D331" s="737"/>
      <c r="E331" s="706"/>
      <c r="F331" s="709"/>
      <c r="G331" s="730"/>
      <c r="H331" s="743"/>
      <c r="I331" s="730"/>
      <c r="J331" s="730"/>
      <c r="K331" s="684"/>
      <c r="L331" s="732" t="s">
        <v>425</v>
      </c>
      <c r="M331" s="719">
        <v>0.8</v>
      </c>
      <c r="N331" s="72" t="s">
        <v>46</v>
      </c>
      <c r="O331" s="90">
        <v>0.25</v>
      </c>
      <c r="P331" s="90">
        <v>0.5</v>
      </c>
      <c r="Q331" s="90">
        <v>0.75</v>
      </c>
      <c r="R331" s="89">
        <v>1</v>
      </c>
      <c r="S331" s="65">
        <f t="shared" ref="S331" si="1350">SUM(O331:O331)*M331</f>
        <v>0.2</v>
      </c>
      <c r="T331" s="66">
        <f t="shared" ref="T331" si="1351">SUM(P331:P331)*M331</f>
        <v>0.4</v>
      </c>
      <c r="U331" s="66">
        <f t="shared" ref="U331" si="1352">SUM(Q331:Q331)*M331</f>
        <v>0.60000000000000009</v>
      </c>
      <c r="V331" s="67">
        <f t="shared" ref="V331" si="1353">SUM(R331:R331)*M331</f>
        <v>0.8</v>
      </c>
      <c r="W331" s="68">
        <f t="shared" si="1336"/>
        <v>0.8</v>
      </c>
      <c r="X331" s="248"/>
      <c r="Y331" s="251"/>
      <c r="Z331" s="254"/>
      <c r="AA331" s="257"/>
      <c r="AB331" s="257"/>
      <c r="AC331" s="788"/>
      <c r="AD331" s="720" t="s">
        <v>426</v>
      </c>
      <c r="AE331" s="115"/>
      <c r="AF331" s="228" t="str">
        <f t="shared" si="1345"/>
        <v>EQUILIBRADA</v>
      </c>
      <c r="AG331" s="236"/>
      <c r="AH331" s="236"/>
      <c r="AI331" s="236"/>
      <c r="AJ331" s="786"/>
      <c r="AK331" s="69"/>
      <c r="AP331" s="71"/>
      <c r="AQ331" s="238"/>
    </row>
    <row r="332" spans="1:43" ht="30" customHeight="1" thickBot="1" x14ac:dyDescent="0.35">
      <c r="A332" s="1000"/>
      <c r="B332" s="793"/>
      <c r="C332" s="735"/>
      <c r="D332" s="737"/>
      <c r="E332" s="707"/>
      <c r="F332" s="710"/>
      <c r="G332" s="731"/>
      <c r="H332" s="744"/>
      <c r="I332" s="731"/>
      <c r="J332" s="731"/>
      <c r="K332" s="685"/>
      <c r="L332" s="718"/>
      <c r="M332" s="722"/>
      <c r="N332" s="73" t="s">
        <v>52</v>
      </c>
      <c r="O332" s="75">
        <v>0.25</v>
      </c>
      <c r="P332" s="75">
        <v>0.3</v>
      </c>
      <c r="Q332" s="75">
        <v>0.75</v>
      </c>
      <c r="R332" s="76">
        <v>1</v>
      </c>
      <c r="S332" s="85">
        <f t="shared" ref="S332" si="1354">SUM(O332:O332)*M331</f>
        <v>0.2</v>
      </c>
      <c r="T332" s="86">
        <f t="shared" ref="T332" si="1355">SUM(P332:P332)*M331</f>
        <v>0.24</v>
      </c>
      <c r="U332" s="86">
        <f t="shared" ref="U332" si="1356">SUM(Q332:Q332)*M331</f>
        <v>0.60000000000000009</v>
      </c>
      <c r="V332" s="87">
        <f t="shared" ref="V332" si="1357">SUM(R332:R332)*M331</f>
        <v>0.8</v>
      </c>
      <c r="W332" s="88">
        <f t="shared" si="1336"/>
        <v>0.8</v>
      </c>
      <c r="X332" s="249"/>
      <c r="Y332" s="252"/>
      <c r="Z332" s="255"/>
      <c r="AA332" s="258"/>
      <c r="AB332" s="258"/>
      <c r="AC332" s="788"/>
      <c r="AD332" s="723"/>
      <c r="AE332" s="116"/>
      <c r="AF332" s="235"/>
      <c r="AG332" s="229"/>
      <c r="AH332" s="229"/>
      <c r="AI332" s="236"/>
      <c r="AJ332" s="786"/>
      <c r="AK332" s="69"/>
      <c r="AP332" s="71"/>
      <c r="AQ332" s="239"/>
    </row>
    <row r="333" spans="1:43" ht="30" customHeight="1" x14ac:dyDescent="0.3">
      <c r="A333" s="1000"/>
      <c r="B333" s="793"/>
      <c r="C333" s="734">
        <v>23</v>
      </c>
      <c r="D333" s="736" t="s">
        <v>427</v>
      </c>
      <c r="E333" s="705">
        <v>24</v>
      </c>
      <c r="F333" s="736" t="s">
        <v>428</v>
      </c>
      <c r="G333" s="739" t="s">
        <v>429</v>
      </c>
      <c r="H333" s="742">
        <v>43</v>
      </c>
      <c r="I333" s="729" t="s">
        <v>430</v>
      </c>
      <c r="J333" s="729" t="s">
        <v>302</v>
      </c>
      <c r="K333" s="683">
        <f>+AA333/(W333+W335+W337+W339+W341+W343+W345)</f>
        <v>0.93135500000000004</v>
      </c>
      <c r="L333" s="732" t="s">
        <v>431</v>
      </c>
      <c r="M333" s="688">
        <v>0.35</v>
      </c>
      <c r="N333" s="39" t="s">
        <v>46</v>
      </c>
      <c r="O333" s="41">
        <v>0.1</v>
      </c>
      <c r="P333" s="41">
        <v>0.3</v>
      </c>
      <c r="Q333" s="63">
        <v>0.6</v>
      </c>
      <c r="R333" s="64">
        <v>1</v>
      </c>
      <c r="S333" s="43">
        <f t="shared" ref="S333" si="1358">SUM(O333:O333)*M333</f>
        <v>3.4999999999999996E-2</v>
      </c>
      <c r="T333" s="44">
        <f t="shared" ref="T333" si="1359">SUM(P333:P333)*M333</f>
        <v>0.105</v>
      </c>
      <c r="U333" s="44">
        <f t="shared" ref="U333" si="1360">SUM(Q333:Q333)*M333</f>
        <v>0.21</v>
      </c>
      <c r="V333" s="45">
        <f t="shared" ref="V333" si="1361">SUM(R333:R333)*M333</f>
        <v>0.35</v>
      </c>
      <c r="W333" s="46">
        <f t="shared" si="1336"/>
        <v>0.35</v>
      </c>
      <c r="X333" s="247">
        <f>+S334+S340+S342+S344+S346+S336+S338</f>
        <v>9.1514999999999985E-2</v>
      </c>
      <c r="Y333" s="250">
        <f>+T334+T340+T342+T344+T346+T336+T338</f>
        <v>0.46153499999999997</v>
      </c>
      <c r="Z333" s="253">
        <f>+U334+U340+U342+U344+U346+U336+U338</f>
        <v>0.73706500000000008</v>
      </c>
      <c r="AA333" s="256">
        <f>+V334+V340+V342+V344+V346+V336+V338</f>
        <v>0.93135500000000004</v>
      </c>
      <c r="AB333" s="256">
        <f>+W334+W340+W342+W344+W346+W336+W338</f>
        <v>0.93135500000000004</v>
      </c>
      <c r="AC333" s="369"/>
      <c r="AD333" s="747" t="s">
        <v>432</v>
      </c>
      <c r="AE333" s="47"/>
      <c r="AF333" s="228" t="str">
        <f t="shared" si="1345"/>
        <v>PARA MEJORAR</v>
      </c>
      <c r="AG333" s="228" t="str">
        <f>IF(COUNTIF(AF333:AF346,"PARA MEJORAR")&gt;=1,"PARA MEJORAR","BIEN")</f>
        <v>PARA MEJORAR</v>
      </c>
      <c r="AH333" s="228" t="str">
        <f>IF(COUNTIF(AG333:AG346,"PARA MEJORAR")&gt;=1,"PARA MEJORAR","BIEN")</f>
        <v>PARA MEJORAR</v>
      </c>
      <c r="AI333" s="236"/>
      <c r="AJ333" s="786"/>
      <c r="AK333" s="58"/>
      <c r="AL333" s="59"/>
      <c r="AM333" s="59"/>
      <c r="AN333" s="59"/>
      <c r="AO333" s="59"/>
      <c r="AP333" s="60"/>
      <c r="AQ333" s="237"/>
    </row>
    <row r="334" spans="1:43" ht="30" customHeight="1" thickBot="1" x14ac:dyDescent="0.35">
      <c r="A334" s="1000"/>
      <c r="B334" s="793"/>
      <c r="C334" s="734"/>
      <c r="D334" s="737"/>
      <c r="E334" s="706"/>
      <c r="F334" s="737"/>
      <c r="G334" s="740"/>
      <c r="H334" s="743"/>
      <c r="I334" s="730"/>
      <c r="J334" s="730"/>
      <c r="K334" s="684"/>
      <c r="L334" s="718"/>
      <c r="M334" s="689"/>
      <c r="N334" s="49" t="s">
        <v>52</v>
      </c>
      <c r="O334" s="51">
        <v>0.10639999999999999</v>
      </c>
      <c r="P334" s="51">
        <v>0.43830000000000002</v>
      </c>
      <c r="Q334" s="51">
        <v>0.64119999999999999</v>
      </c>
      <c r="R334" s="52">
        <v>0.90129999999999999</v>
      </c>
      <c r="S334" s="53">
        <f t="shared" ref="S334" si="1362">SUM(O334:O334)*M333</f>
        <v>3.7239999999999995E-2</v>
      </c>
      <c r="T334" s="54">
        <f t="shared" ref="T334" si="1363">SUM(P334:P334)*M333</f>
        <v>0.15340499999999999</v>
      </c>
      <c r="U334" s="54">
        <f t="shared" ref="U334" si="1364">SUM(Q334:Q334)*M333</f>
        <v>0.22441999999999998</v>
      </c>
      <c r="V334" s="55">
        <f t="shared" ref="V334" si="1365">SUM(R334:R334)*M333</f>
        <v>0.31545499999999999</v>
      </c>
      <c r="W334" s="56">
        <f t="shared" si="1336"/>
        <v>0.31545499999999999</v>
      </c>
      <c r="X334" s="248"/>
      <c r="Y334" s="251"/>
      <c r="Z334" s="254"/>
      <c r="AA334" s="257"/>
      <c r="AB334" s="257"/>
      <c r="AC334" s="369"/>
      <c r="AD334" s="758"/>
      <c r="AE334" s="57"/>
      <c r="AF334" s="235"/>
      <c r="AG334" s="236"/>
      <c r="AH334" s="236"/>
      <c r="AI334" s="236"/>
      <c r="AJ334" s="786"/>
      <c r="AK334" s="69"/>
      <c r="AP334" s="71"/>
      <c r="AQ334" s="238"/>
    </row>
    <row r="335" spans="1:43" ht="30" customHeight="1" x14ac:dyDescent="0.3">
      <c r="A335" s="1000"/>
      <c r="B335" s="793"/>
      <c r="C335" s="734"/>
      <c r="D335" s="737"/>
      <c r="E335" s="706"/>
      <c r="F335" s="737"/>
      <c r="G335" s="740"/>
      <c r="H335" s="743"/>
      <c r="I335" s="730"/>
      <c r="J335" s="730"/>
      <c r="K335" s="684"/>
      <c r="L335" s="717" t="s">
        <v>433</v>
      </c>
      <c r="M335" s="719">
        <v>0.25</v>
      </c>
      <c r="N335" s="72" t="s">
        <v>46</v>
      </c>
      <c r="O335" s="90">
        <v>0</v>
      </c>
      <c r="P335" s="90">
        <v>0.1</v>
      </c>
      <c r="Q335" s="90">
        <v>0.35</v>
      </c>
      <c r="R335" s="89">
        <v>1</v>
      </c>
      <c r="S335" s="65">
        <f t="shared" ref="S335" si="1366">SUM(O335:O335)*M335</f>
        <v>0</v>
      </c>
      <c r="T335" s="66">
        <f t="shared" ref="T335" si="1367">SUM(P335:P335)*M335</f>
        <v>2.5000000000000001E-2</v>
      </c>
      <c r="U335" s="66">
        <f t="shared" ref="U335" si="1368">SUM(Q335:Q335)*M335</f>
        <v>8.7499999999999994E-2</v>
      </c>
      <c r="V335" s="67">
        <f t="shared" ref="V335" si="1369">SUM(R335:R335)*M335</f>
        <v>0.25</v>
      </c>
      <c r="W335" s="68">
        <f t="shared" si="1336"/>
        <v>0.25</v>
      </c>
      <c r="X335" s="248"/>
      <c r="Y335" s="251"/>
      <c r="Z335" s="254"/>
      <c r="AA335" s="257"/>
      <c r="AB335" s="257"/>
      <c r="AC335" s="369"/>
      <c r="AD335" s="745" t="s">
        <v>434</v>
      </c>
      <c r="AE335" s="47"/>
      <c r="AF335" s="228" t="str">
        <f t="shared" si="1345"/>
        <v>PARA MEJORAR</v>
      </c>
      <c r="AG335" s="236"/>
      <c r="AH335" s="236"/>
      <c r="AI335" s="236"/>
      <c r="AJ335" s="786"/>
      <c r="AK335" s="69"/>
      <c r="AP335" s="71"/>
      <c r="AQ335" s="238"/>
    </row>
    <row r="336" spans="1:43" ht="36" customHeight="1" thickBot="1" x14ac:dyDescent="0.35">
      <c r="A336" s="1000"/>
      <c r="B336" s="793"/>
      <c r="C336" s="734"/>
      <c r="D336" s="737"/>
      <c r="E336" s="706"/>
      <c r="F336" s="737"/>
      <c r="G336" s="740"/>
      <c r="H336" s="743"/>
      <c r="I336" s="730"/>
      <c r="J336" s="730"/>
      <c r="K336" s="684"/>
      <c r="L336" s="718"/>
      <c r="M336" s="689"/>
      <c r="N336" s="49" t="s">
        <v>52</v>
      </c>
      <c r="O336" s="51">
        <v>1.2999999999999999E-2</v>
      </c>
      <c r="P336" s="51">
        <v>0.38669999999999999</v>
      </c>
      <c r="Q336" s="51">
        <v>0.64690000000000003</v>
      </c>
      <c r="R336" s="52">
        <v>0.86360000000000003</v>
      </c>
      <c r="S336" s="53">
        <f t="shared" ref="S336" si="1370">SUM(O336:O336)*M335</f>
        <v>3.2499999999999999E-3</v>
      </c>
      <c r="T336" s="54">
        <f t="shared" ref="T336" si="1371">SUM(P336:P336)*M335</f>
        <v>9.6674999999999997E-2</v>
      </c>
      <c r="U336" s="54">
        <f t="shared" ref="U336" si="1372">SUM(Q336:Q336)*M335</f>
        <v>0.16172500000000001</v>
      </c>
      <c r="V336" s="55">
        <f t="shared" ref="V336" si="1373">SUM(R336:R336)*M335</f>
        <v>0.21590000000000001</v>
      </c>
      <c r="W336" s="56">
        <f t="shared" si="1336"/>
        <v>0.21590000000000001</v>
      </c>
      <c r="X336" s="248"/>
      <c r="Y336" s="251"/>
      <c r="Z336" s="254"/>
      <c r="AA336" s="257"/>
      <c r="AB336" s="257"/>
      <c r="AC336" s="369"/>
      <c r="AD336" s="758"/>
      <c r="AE336" s="57"/>
      <c r="AF336" s="235"/>
      <c r="AG336" s="236"/>
      <c r="AH336" s="236"/>
      <c r="AI336" s="236"/>
      <c r="AJ336" s="786"/>
      <c r="AK336" s="69"/>
      <c r="AP336" s="71"/>
      <c r="AQ336" s="238"/>
    </row>
    <row r="337" spans="1:43" ht="30" customHeight="1" x14ac:dyDescent="0.3">
      <c r="A337" s="1000"/>
      <c r="B337" s="793"/>
      <c r="C337" s="734"/>
      <c r="D337" s="737"/>
      <c r="E337" s="706"/>
      <c r="F337" s="737"/>
      <c r="G337" s="740"/>
      <c r="H337" s="743"/>
      <c r="I337" s="730"/>
      <c r="J337" s="730"/>
      <c r="K337" s="684"/>
      <c r="L337" s="717" t="s">
        <v>435</v>
      </c>
      <c r="M337" s="719">
        <v>0.15</v>
      </c>
      <c r="N337" s="72" t="s">
        <v>46</v>
      </c>
      <c r="O337" s="90">
        <v>0.15</v>
      </c>
      <c r="P337" s="90">
        <v>0.5</v>
      </c>
      <c r="Q337" s="90">
        <v>0.75</v>
      </c>
      <c r="R337" s="89">
        <v>1</v>
      </c>
      <c r="S337" s="65">
        <f t="shared" ref="S337" si="1374">SUM(O337:O337)*M337</f>
        <v>2.2499999999999999E-2</v>
      </c>
      <c r="T337" s="66">
        <f t="shared" ref="T337" si="1375">SUM(P337:P337)*M337</f>
        <v>7.4999999999999997E-2</v>
      </c>
      <c r="U337" s="66">
        <f t="shared" ref="U337" si="1376">SUM(Q337:Q337)*M337</f>
        <v>0.11249999999999999</v>
      </c>
      <c r="V337" s="67">
        <f t="shared" ref="V337" si="1377">SUM(R337:R337)*M337</f>
        <v>0.15</v>
      </c>
      <c r="W337" s="68">
        <f t="shared" si="1336"/>
        <v>0.15</v>
      </c>
      <c r="X337" s="248"/>
      <c r="Y337" s="251"/>
      <c r="Z337" s="254"/>
      <c r="AA337" s="257"/>
      <c r="AB337" s="257"/>
      <c r="AC337" s="369"/>
      <c r="AD337" s="745" t="s">
        <v>436</v>
      </c>
      <c r="AE337" s="47"/>
      <c r="AF337" s="228" t="str">
        <f t="shared" si="1345"/>
        <v>EQUILIBRADA</v>
      </c>
      <c r="AG337" s="236"/>
      <c r="AH337" s="236"/>
      <c r="AI337" s="236"/>
      <c r="AJ337" s="786"/>
      <c r="AK337" s="69"/>
      <c r="AP337" s="71"/>
      <c r="AQ337" s="238"/>
    </row>
    <row r="338" spans="1:43" ht="30" customHeight="1" thickBot="1" x14ac:dyDescent="0.35">
      <c r="A338" s="1000"/>
      <c r="B338" s="793"/>
      <c r="C338" s="734"/>
      <c r="D338" s="737"/>
      <c r="E338" s="706"/>
      <c r="F338" s="737"/>
      <c r="G338" s="740"/>
      <c r="H338" s="743"/>
      <c r="I338" s="730"/>
      <c r="J338" s="730"/>
      <c r="K338" s="684"/>
      <c r="L338" s="718"/>
      <c r="M338" s="689"/>
      <c r="N338" s="49" t="s">
        <v>52</v>
      </c>
      <c r="O338" s="51">
        <v>0.15</v>
      </c>
      <c r="P338" s="51">
        <v>0.70120000000000005</v>
      </c>
      <c r="Q338" s="51">
        <v>0.9</v>
      </c>
      <c r="R338" s="52">
        <v>1</v>
      </c>
      <c r="S338" s="53">
        <f t="shared" ref="S338" si="1378">SUM(O338:O338)*M337</f>
        <v>2.2499999999999999E-2</v>
      </c>
      <c r="T338" s="54">
        <f t="shared" ref="T338" si="1379">SUM(P338:P338)*M337</f>
        <v>0.10518000000000001</v>
      </c>
      <c r="U338" s="54">
        <f t="shared" ref="U338" si="1380">SUM(Q338:Q338)*M337</f>
        <v>0.13500000000000001</v>
      </c>
      <c r="V338" s="55">
        <f t="shared" ref="V338" si="1381">SUM(R338:R338)*M337</f>
        <v>0.15</v>
      </c>
      <c r="W338" s="56">
        <f t="shared" si="1336"/>
        <v>0.15</v>
      </c>
      <c r="X338" s="248"/>
      <c r="Y338" s="251"/>
      <c r="Z338" s="254"/>
      <c r="AA338" s="257"/>
      <c r="AB338" s="257"/>
      <c r="AC338" s="369"/>
      <c r="AD338" s="758"/>
      <c r="AE338" s="57"/>
      <c r="AF338" s="235"/>
      <c r="AG338" s="236"/>
      <c r="AH338" s="236"/>
      <c r="AI338" s="236"/>
      <c r="AJ338" s="786"/>
      <c r="AK338" s="69"/>
      <c r="AP338" s="71"/>
      <c r="AQ338" s="238"/>
    </row>
    <row r="339" spans="1:43" ht="30" customHeight="1" x14ac:dyDescent="0.3">
      <c r="A339" s="1000"/>
      <c r="B339" s="793"/>
      <c r="C339" s="734"/>
      <c r="D339" s="737"/>
      <c r="E339" s="706"/>
      <c r="F339" s="737"/>
      <c r="G339" s="740"/>
      <c r="H339" s="743"/>
      <c r="I339" s="730"/>
      <c r="J339" s="730"/>
      <c r="K339" s="684"/>
      <c r="L339" s="768" t="s">
        <v>437</v>
      </c>
      <c r="M339" s="719">
        <v>0.05</v>
      </c>
      <c r="N339" s="72" t="s">
        <v>46</v>
      </c>
      <c r="O339" s="90">
        <v>0.15</v>
      </c>
      <c r="P339" s="90">
        <v>0.5</v>
      </c>
      <c r="Q339" s="90">
        <v>1</v>
      </c>
      <c r="R339" s="89">
        <v>1</v>
      </c>
      <c r="S339" s="65">
        <f t="shared" ref="S339" si="1382">SUM(O339:O339)*M339</f>
        <v>7.4999999999999997E-3</v>
      </c>
      <c r="T339" s="66">
        <f t="shared" ref="T339" si="1383">SUM(P339:P339)*M339</f>
        <v>2.5000000000000001E-2</v>
      </c>
      <c r="U339" s="66">
        <f t="shared" ref="U339" si="1384">SUM(Q339:Q339)*M339</f>
        <v>0.05</v>
      </c>
      <c r="V339" s="67">
        <f t="shared" ref="V339" si="1385">SUM(R339:R339)*M339</f>
        <v>0.05</v>
      </c>
      <c r="W339" s="68">
        <f t="shared" si="1336"/>
        <v>0.05</v>
      </c>
      <c r="X339" s="248"/>
      <c r="Y339" s="251"/>
      <c r="Z339" s="254"/>
      <c r="AA339" s="257"/>
      <c r="AB339" s="257"/>
      <c r="AC339" s="369"/>
      <c r="AD339" s="745" t="s">
        <v>438</v>
      </c>
      <c r="AE339" s="47"/>
      <c r="AF339" s="228" t="str">
        <f t="shared" si="1345"/>
        <v>EQUILIBRADA</v>
      </c>
      <c r="AG339" s="236"/>
      <c r="AH339" s="236"/>
      <c r="AI339" s="236"/>
      <c r="AJ339" s="786"/>
      <c r="AK339" s="69"/>
      <c r="AP339" s="71"/>
      <c r="AQ339" s="238"/>
    </row>
    <row r="340" spans="1:43" ht="30" customHeight="1" thickBot="1" x14ac:dyDescent="0.35">
      <c r="A340" s="1000"/>
      <c r="B340" s="793"/>
      <c r="C340" s="734"/>
      <c r="D340" s="737"/>
      <c r="E340" s="706"/>
      <c r="F340" s="737"/>
      <c r="G340" s="740"/>
      <c r="H340" s="743"/>
      <c r="I340" s="730"/>
      <c r="J340" s="730"/>
      <c r="K340" s="684"/>
      <c r="L340" s="769"/>
      <c r="M340" s="689"/>
      <c r="N340" s="49" t="s">
        <v>52</v>
      </c>
      <c r="O340" s="51">
        <v>0.15</v>
      </c>
      <c r="P340" s="51">
        <v>0.5</v>
      </c>
      <c r="Q340" s="51">
        <v>1</v>
      </c>
      <c r="R340" s="52">
        <v>1</v>
      </c>
      <c r="S340" s="53">
        <f t="shared" ref="S340" si="1386">SUM(O340:O340)*M339</f>
        <v>7.4999999999999997E-3</v>
      </c>
      <c r="T340" s="54">
        <f t="shared" ref="T340" si="1387">SUM(P340:P340)*M339</f>
        <v>2.5000000000000001E-2</v>
      </c>
      <c r="U340" s="54">
        <f t="shared" ref="U340" si="1388">SUM(Q340:Q340)*M339</f>
        <v>0.05</v>
      </c>
      <c r="V340" s="55">
        <f t="shared" ref="V340" si="1389">SUM(R340:R340)*M339</f>
        <v>0.05</v>
      </c>
      <c r="W340" s="56">
        <f t="shared" si="1336"/>
        <v>0.05</v>
      </c>
      <c r="X340" s="248"/>
      <c r="Y340" s="251"/>
      <c r="Z340" s="254"/>
      <c r="AA340" s="257"/>
      <c r="AB340" s="257"/>
      <c r="AC340" s="369"/>
      <c r="AD340" s="758"/>
      <c r="AE340" s="57"/>
      <c r="AF340" s="235"/>
      <c r="AG340" s="236"/>
      <c r="AH340" s="236"/>
      <c r="AI340" s="236"/>
      <c r="AJ340" s="786"/>
      <c r="AK340" s="69"/>
      <c r="AP340" s="71"/>
      <c r="AQ340" s="238"/>
    </row>
    <row r="341" spans="1:43" ht="30" customHeight="1" x14ac:dyDescent="0.3">
      <c r="A341" s="1000"/>
      <c r="B341" s="793"/>
      <c r="C341" s="734"/>
      <c r="D341" s="737"/>
      <c r="E341" s="706"/>
      <c r="F341" s="737"/>
      <c r="G341" s="740"/>
      <c r="H341" s="743"/>
      <c r="I341" s="730"/>
      <c r="J341" s="730"/>
      <c r="K341" s="684"/>
      <c r="L341" s="717" t="s">
        <v>439</v>
      </c>
      <c r="M341" s="719">
        <v>0.1</v>
      </c>
      <c r="N341" s="72" t="s">
        <v>46</v>
      </c>
      <c r="O341" s="90">
        <v>0.1</v>
      </c>
      <c r="P341" s="90">
        <v>0.4</v>
      </c>
      <c r="Q341" s="90">
        <v>1</v>
      </c>
      <c r="R341" s="89">
        <v>1</v>
      </c>
      <c r="S341" s="65">
        <f t="shared" ref="S341" si="1390">SUM(O341:O341)*M341</f>
        <v>1.0000000000000002E-2</v>
      </c>
      <c r="T341" s="66">
        <f t="shared" ref="T341" si="1391">SUM(P341:P341)*M341</f>
        <v>4.0000000000000008E-2</v>
      </c>
      <c r="U341" s="66">
        <f t="shared" ref="U341" si="1392">SUM(Q341:Q341)*M341</f>
        <v>0.1</v>
      </c>
      <c r="V341" s="67">
        <f t="shared" ref="V341" si="1393">SUM(R341:R341)*M341</f>
        <v>0.1</v>
      </c>
      <c r="W341" s="68">
        <f t="shared" si="1336"/>
        <v>0.1</v>
      </c>
      <c r="X341" s="248"/>
      <c r="Y341" s="251"/>
      <c r="Z341" s="254"/>
      <c r="AA341" s="257"/>
      <c r="AB341" s="257"/>
      <c r="AC341" s="369"/>
      <c r="AD341" s="745" t="s">
        <v>405</v>
      </c>
      <c r="AE341" s="47"/>
      <c r="AF341" s="228" t="str">
        <f t="shared" si="1345"/>
        <v>EQUILIBRADA</v>
      </c>
      <c r="AG341" s="236"/>
      <c r="AH341" s="236"/>
      <c r="AI341" s="236"/>
      <c r="AJ341" s="786"/>
      <c r="AK341" s="69"/>
      <c r="AP341" s="71"/>
      <c r="AQ341" s="238"/>
    </row>
    <row r="342" spans="1:43" ht="30" customHeight="1" thickBot="1" x14ac:dyDescent="0.35">
      <c r="A342" s="1000"/>
      <c r="B342" s="793"/>
      <c r="C342" s="734"/>
      <c r="D342" s="737"/>
      <c r="E342" s="706"/>
      <c r="F342" s="737"/>
      <c r="G342" s="740"/>
      <c r="H342" s="743"/>
      <c r="I342" s="730"/>
      <c r="J342" s="730"/>
      <c r="K342" s="684"/>
      <c r="L342" s="718"/>
      <c r="M342" s="689"/>
      <c r="N342" s="49" t="s">
        <v>52</v>
      </c>
      <c r="O342" s="51">
        <v>0.1</v>
      </c>
      <c r="P342" s="51">
        <v>0.25</v>
      </c>
      <c r="Q342" s="51">
        <v>0.85</v>
      </c>
      <c r="R342" s="52">
        <v>1</v>
      </c>
      <c r="S342" s="53">
        <f t="shared" ref="S342" si="1394">SUM(O342:O342)*M341</f>
        <v>1.0000000000000002E-2</v>
      </c>
      <c r="T342" s="54">
        <f t="shared" ref="T342" si="1395">SUM(P342:P342)*M341</f>
        <v>2.5000000000000001E-2</v>
      </c>
      <c r="U342" s="54">
        <f t="shared" ref="U342" si="1396">SUM(Q342:Q342)*M341</f>
        <v>8.5000000000000006E-2</v>
      </c>
      <c r="V342" s="55">
        <f t="shared" ref="V342" si="1397">SUM(R342:R342)*M341</f>
        <v>0.1</v>
      </c>
      <c r="W342" s="56">
        <f t="shared" si="1336"/>
        <v>0.1</v>
      </c>
      <c r="X342" s="248"/>
      <c r="Y342" s="251"/>
      <c r="Z342" s="254"/>
      <c r="AA342" s="257"/>
      <c r="AB342" s="257"/>
      <c r="AC342" s="369"/>
      <c r="AD342" s="758"/>
      <c r="AE342" s="57"/>
      <c r="AF342" s="235"/>
      <c r="AG342" s="236"/>
      <c r="AH342" s="236"/>
      <c r="AI342" s="236"/>
      <c r="AJ342" s="786"/>
      <c r="AK342" s="69"/>
      <c r="AP342" s="71"/>
      <c r="AQ342" s="238"/>
    </row>
    <row r="343" spans="1:43" ht="30" customHeight="1" x14ac:dyDescent="0.3">
      <c r="A343" s="1000"/>
      <c r="B343" s="793"/>
      <c r="C343" s="734"/>
      <c r="D343" s="737"/>
      <c r="E343" s="706"/>
      <c r="F343" s="737"/>
      <c r="G343" s="740"/>
      <c r="H343" s="743"/>
      <c r="I343" s="730"/>
      <c r="J343" s="730"/>
      <c r="K343" s="684"/>
      <c r="L343" s="717" t="s">
        <v>440</v>
      </c>
      <c r="M343" s="719">
        <v>0.05</v>
      </c>
      <c r="N343" s="72" t="s">
        <v>46</v>
      </c>
      <c r="O343" s="90">
        <v>0.1</v>
      </c>
      <c r="P343" s="90">
        <v>0.3</v>
      </c>
      <c r="Q343" s="90">
        <v>0.6</v>
      </c>
      <c r="R343" s="89">
        <v>1</v>
      </c>
      <c r="S343" s="65">
        <f t="shared" ref="S343" si="1398">SUM(O343:O343)*M343</f>
        <v>5.000000000000001E-3</v>
      </c>
      <c r="T343" s="66">
        <f t="shared" ref="T343" si="1399">SUM(P343:P343)*M343</f>
        <v>1.4999999999999999E-2</v>
      </c>
      <c r="U343" s="66">
        <f t="shared" ref="U343" si="1400">SUM(Q343:Q343)*M343</f>
        <v>0.03</v>
      </c>
      <c r="V343" s="67">
        <f t="shared" ref="V343" si="1401">SUM(R343:R343)*M343</f>
        <v>0.05</v>
      </c>
      <c r="W343" s="68">
        <f t="shared" si="1336"/>
        <v>0.05</v>
      </c>
      <c r="X343" s="248"/>
      <c r="Y343" s="251"/>
      <c r="Z343" s="254"/>
      <c r="AA343" s="257"/>
      <c r="AB343" s="257"/>
      <c r="AC343" s="369"/>
      <c r="AD343" s="745" t="s">
        <v>441</v>
      </c>
      <c r="AE343" s="47"/>
      <c r="AF343" s="228" t="str">
        <f t="shared" si="1345"/>
        <v>EQUILIBRADA</v>
      </c>
      <c r="AG343" s="236"/>
      <c r="AH343" s="236"/>
      <c r="AI343" s="236"/>
      <c r="AJ343" s="786"/>
      <c r="AK343" s="69"/>
      <c r="AP343" s="71"/>
      <c r="AQ343" s="238"/>
    </row>
    <row r="344" spans="1:43" ht="30" customHeight="1" thickBot="1" x14ac:dyDescent="0.35">
      <c r="A344" s="1000"/>
      <c r="B344" s="793"/>
      <c r="C344" s="734"/>
      <c r="D344" s="737"/>
      <c r="E344" s="706"/>
      <c r="F344" s="737"/>
      <c r="G344" s="740"/>
      <c r="H344" s="743"/>
      <c r="I344" s="730"/>
      <c r="J344" s="730"/>
      <c r="K344" s="684"/>
      <c r="L344" s="718"/>
      <c r="M344" s="689"/>
      <c r="N344" s="49" t="s">
        <v>52</v>
      </c>
      <c r="O344" s="51">
        <v>2.0500000000000001E-2</v>
      </c>
      <c r="P344" s="51">
        <v>0.62549999999999994</v>
      </c>
      <c r="Q344" s="51">
        <v>0.86839999999999995</v>
      </c>
      <c r="R344" s="52">
        <v>1</v>
      </c>
      <c r="S344" s="53">
        <f t="shared" ref="S344" si="1402">SUM(O344:O344)*M343</f>
        <v>1.0250000000000001E-3</v>
      </c>
      <c r="T344" s="54">
        <f t="shared" ref="T344" si="1403">SUM(P344:P344)*M343</f>
        <v>3.1274999999999997E-2</v>
      </c>
      <c r="U344" s="54">
        <f t="shared" ref="U344" si="1404">SUM(Q344:Q344)*M343</f>
        <v>4.342E-2</v>
      </c>
      <c r="V344" s="55">
        <f t="shared" ref="V344" si="1405">SUM(R344:R344)*M343</f>
        <v>0.05</v>
      </c>
      <c r="W344" s="56">
        <f t="shared" si="1336"/>
        <v>0.05</v>
      </c>
      <c r="X344" s="248"/>
      <c r="Y344" s="251"/>
      <c r="Z344" s="254"/>
      <c r="AA344" s="257"/>
      <c r="AB344" s="257"/>
      <c r="AC344" s="369"/>
      <c r="AD344" s="758"/>
      <c r="AE344" s="57"/>
      <c r="AF344" s="235"/>
      <c r="AG344" s="236"/>
      <c r="AH344" s="236"/>
      <c r="AI344" s="236"/>
      <c r="AJ344" s="786"/>
      <c r="AK344" s="69"/>
      <c r="AP344" s="71"/>
      <c r="AQ344" s="238"/>
    </row>
    <row r="345" spans="1:43" ht="30" customHeight="1" x14ac:dyDescent="0.3">
      <c r="A345" s="1000"/>
      <c r="B345" s="793"/>
      <c r="C345" s="734"/>
      <c r="D345" s="737"/>
      <c r="E345" s="706"/>
      <c r="F345" s="737"/>
      <c r="G345" s="740"/>
      <c r="H345" s="743"/>
      <c r="I345" s="730"/>
      <c r="J345" s="730"/>
      <c r="K345" s="684"/>
      <c r="L345" s="717" t="s">
        <v>442</v>
      </c>
      <c r="M345" s="719">
        <v>0.05</v>
      </c>
      <c r="N345" s="72" t="s">
        <v>46</v>
      </c>
      <c r="O345" s="90">
        <v>0.2</v>
      </c>
      <c r="P345" s="90">
        <v>0.5</v>
      </c>
      <c r="Q345" s="90">
        <v>0.75</v>
      </c>
      <c r="R345" s="89">
        <v>1</v>
      </c>
      <c r="S345" s="65">
        <f t="shared" ref="S345" si="1406">SUM(O345:O345)*M345</f>
        <v>1.0000000000000002E-2</v>
      </c>
      <c r="T345" s="66">
        <f t="shared" ref="T345" si="1407">SUM(P345:P345)*M345</f>
        <v>2.5000000000000001E-2</v>
      </c>
      <c r="U345" s="66">
        <f t="shared" ref="U345" si="1408">SUM(Q345:Q345)*M345</f>
        <v>3.7500000000000006E-2</v>
      </c>
      <c r="V345" s="67">
        <f t="shared" ref="V345" si="1409">SUM(R345:R345)*M345</f>
        <v>0.05</v>
      </c>
      <c r="W345" s="68">
        <f t="shared" si="1336"/>
        <v>0.05</v>
      </c>
      <c r="X345" s="248"/>
      <c r="Y345" s="251"/>
      <c r="Z345" s="254"/>
      <c r="AA345" s="257"/>
      <c r="AB345" s="257"/>
      <c r="AC345" s="369"/>
      <c r="AD345" s="745" t="s">
        <v>443</v>
      </c>
      <c r="AE345" s="47"/>
      <c r="AF345" s="228" t="str">
        <f t="shared" si="1345"/>
        <v>EQUILIBRADA</v>
      </c>
      <c r="AG345" s="236"/>
      <c r="AH345" s="236"/>
      <c r="AI345" s="236"/>
      <c r="AJ345" s="786"/>
      <c r="AK345" s="69"/>
      <c r="AP345" s="71"/>
      <c r="AQ345" s="238"/>
    </row>
    <row r="346" spans="1:43" ht="30" customHeight="1" thickBot="1" x14ac:dyDescent="0.35">
      <c r="A346" s="1000"/>
      <c r="B346" s="793"/>
      <c r="C346" s="734"/>
      <c r="D346" s="737"/>
      <c r="E346" s="706"/>
      <c r="F346" s="737"/>
      <c r="G346" s="741"/>
      <c r="H346" s="744"/>
      <c r="I346" s="731"/>
      <c r="J346" s="731"/>
      <c r="K346" s="685"/>
      <c r="L346" s="721"/>
      <c r="M346" s="722"/>
      <c r="N346" s="73" t="s">
        <v>52</v>
      </c>
      <c r="O346" s="75">
        <v>0.2</v>
      </c>
      <c r="P346" s="75">
        <v>0.5</v>
      </c>
      <c r="Q346" s="75">
        <v>0.75</v>
      </c>
      <c r="R346" s="76">
        <v>1</v>
      </c>
      <c r="S346" s="85">
        <f t="shared" ref="S346" si="1410">SUM(O346:O346)*M345</f>
        <v>1.0000000000000002E-2</v>
      </c>
      <c r="T346" s="86">
        <f t="shared" ref="T346" si="1411">SUM(P346:P346)*M345</f>
        <v>2.5000000000000001E-2</v>
      </c>
      <c r="U346" s="86">
        <f t="shared" ref="U346" si="1412">SUM(Q346:Q346)*M345</f>
        <v>3.7500000000000006E-2</v>
      </c>
      <c r="V346" s="87">
        <f t="shared" ref="V346" si="1413">SUM(R346:R346)*M345</f>
        <v>0.05</v>
      </c>
      <c r="W346" s="88">
        <f t="shared" si="1336"/>
        <v>0.05</v>
      </c>
      <c r="X346" s="249"/>
      <c r="Y346" s="252"/>
      <c r="Z346" s="255"/>
      <c r="AA346" s="258"/>
      <c r="AB346" s="258"/>
      <c r="AC346" s="369"/>
      <c r="AD346" s="754"/>
      <c r="AE346" s="57"/>
      <c r="AF346" s="235"/>
      <c r="AG346" s="229"/>
      <c r="AH346" s="236"/>
      <c r="AI346" s="236"/>
      <c r="AJ346" s="786"/>
      <c r="AK346" s="69"/>
      <c r="AP346" s="71"/>
      <c r="AQ346" s="239"/>
    </row>
    <row r="347" spans="1:43" ht="30" customHeight="1" x14ac:dyDescent="0.3">
      <c r="A347" s="1000"/>
      <c r="B347" s="793"/>
      <c r="C347" s="734"/>
      <c r="D347" s="737"/>
      <c r="E347" s="706"/>
      <c r="F347" s="737"/>
      <c r="G347" s="739" t="s">
        <v>444</v>
      </c>
      <c r="H347" s="742">
        <v>44</v>
      </c>
      <c r="I347" s="729" t="s">
        <v>445</v>
      </c>
      <c r="J347" s="729" t="s">
        <v>302</v>
      </c>
      <c r="K347" s="759">
        <f>+AA347/(W347+W349)</f>
        <v>1</v>
      </c>
      <c r="L347" s="732" t="s">
        <v>446</v>
      </c>
      <c r="M347" s="688">
        <v>0.3</v>
      </c>
      <c r="N347" s="39" t="s">
        <v>46</v>
      </c>
      <c r="O347" s="41">
        <v>0.25</v>
      </c>
      <c r="P347" s="41">
        <v>0.5</v>
      </c>
      <c r="Q347" s="41">
        <v>0.75</v>
      </c>
      <c r="R347" s="64">
        <v>1</v>
      </c>
      <c r="S347" s="43">
        <f t="shared" ref="S347" si="1414">SUM(O347:O347)*M347</f>
        <v>7.4999999999999997E-2</v>
      </c>
      <c r="T347" s="44">
        <f t="shared" ref="T347" si="1415">SUM(P347:P347)*M347</f>
        <v>0.15</v>
      </c>
      <c r="U347" s="44">
        <f t="shared" ref="U347" si="1416">SUM(Q347:Q347)*M347</f>
        <v>0.22499999999999998</v>
      </c>
      <c r="V347" s="45">
        <f t="shared" ref="V347" si="1417">SUM(R347:R347)*M347</f>
        <v>0.3</v>
      </c>
      <c r="W347" s="46">
        <f t="shared" si="1336"/>
        <v>0.3</v>
      </c>
      <c r="X347" s="247">
        <f>+S348+S350</f>
        <v>0.28499999999999998</v>
      </c>
      <c r="Y347" s="250">
        <f>+T348+T350</f>
        <v>0.39999999999999997</v>
      </c>
      <c r="Z347" s="253">
        <f>+U348+U350</f>
        <v>0.92499999999999993</v>
      </c>
      <c r="AA347" s="256">
        <f>+V348+V350</f>
        <v>1</v>
      </c>
      <c r="AB347" s="256">
        <f>+W348+W350</f>
        <v>1</v>
      </c>
      <c r="AC347" s="369"/>
      <c r="AD347" s="746" t="s">
        <v>447</v>
      </c>
      <c r="AE347" s="47"/>
      <c r="AF347" s="228" t="str">
        <f t="shared" si="1345"/>
        <v>EQUILIBRADA</v>
      </c>
      <c r="AG347" s="228" t="str">
        <f>IF(COUNTIF(AF347:AF350,"PARA MEJORAR")&gt;=1,"PARA MEJORAR","BIEN")</f>
        <v>BIEN</v>
      </c>
      <c r="AH347" s="236"/>
      <c r="AI347" s="236"/>
      <c r="AJ347" s="786"/>
      <c r="AK347" s="58"/>
      <c r="AL347" s="59"/>
      <c r="AM347" s="59"/>
      <c r="AN347" s="59"/>
      <c r="AO347" s="59"/>
      <c r="AP347" s="60"/>
      <c r="AQ347" s="237"/>
    </row>
    <row r="348" spans="1:43" ht="30" customHeight="1" thickBot="1" x14ac:dyDescent="0.35">
      <c r="A348" s="1000"/>
      <c r="B348" s="793"/>
      <c r="C348" s="734"/>
      <c r="D348" s="737"/>
      <c r="E348" s="706"/>
      <c r="F348" s="737"/>
      <c r="G348" s="740"/>
      <c r="H348" s="743"/>
      <c r="I348" s="730"/>
      <c r="J348" s="730"/>
      <c r="K348" s="760"/>
      <c r="L348" s="718"/>
      <c r="M348" s="689"/>
      <c r="N348" s="49" t="s">
        <v>52</v>
      </c>
      <c r="O348" s="51">
        <v>0.25</v>
      </c>
      <c r="P348" s="51">
        <v>0.4</v>
      </c>
      <c r="Q348" s="51">
        <v>0.75</v>
      </c>
      <c r="R348" s="52">
        <v>1</v>
      </c>
      <c r="S348" s="53">
        <f t="shared" ref="S348" si="1418">SUM(O348:O348)*M347</f>
        <v>7.4999999999999997E-2</v>
      </c>
      <c r="T348" s="54">
        <f t="shared" ref="T348" si="1419">SUM(P348:P348)*M347</f>
        <v>0.12</v>
      </c>
      <c r="U348" s="54">
        <f t="shared" ref="U348" si="1420">SUM(Q348:Q348)*M347</f>
        <v>0.22499999999999998</v>
      </c>
      <c r="V348" s="55">
        <f t="shared" ref="V348" si="1421">SUM(R348:R348)*M347</f>
        <v>0.3</v>
      </c>
      <c r="W348" s="56">
        <f t="shared" si="1336"/>
        <v>0.3</v>
      </c>
      <c r="X348" s="248"/>
      <c r="Y348" s="251"/>
      <c r="Z348" s="254"/>
      <c r="AA348" s="257"/>
      <c r="AB348" s="257"/>
      <c r="AC348" s="369"/>
      <c r="AD348" s="758"/>
      <c r="AE348" s="57"/>
      <c r="AF348" s="235"/>
      <c r="AG348" s="236"/>
      <c r="AH348" s="236"/>
      <c r="AI348" s="236"/>
      <c r="AJ348" s="786"/>
      <c r="AK348" s="69"/>
      <c r="AP348" s="71"/>
      <c r="AQ348" s="238"/>
    </row>
    <row r="349" spans="1:43" ht="30" customHeight="1" x14ac:dyDescent="0.3">
      <c r="A349" s="1000"/>
      <c r="B349" s="793"/>
      <c r="C349" s="734"/>
      <c r="D349" s="737"/>
      <c r="E349" s="706"/>
      <c r="F349" s="737"/>
      <c r="G349" s="740"/>
      <c r="H349" s="743"/>
      <c r="I349" s="730"/>
      <c r="J349" s="730"/>
      <c r="K349" s="760"/>
      <c r="L349" s="739" t="s">
        <v>448</v>
      </c>
      <c r="M349" s="719">
        <v>0.7</v>
      </c>
      <c r="N349" s="72" t="s">
        <v>46</v>
      </c>
      <c r="O349" s="90">
        <v>0.3</v>
      </c>
      <c r="P349" s="90">
        <v>0.6</v>
      </c>
      <c r="Q349" s="90">
        <v>1</v>
      </c>
      <c r="R349" s="89">
        <v>1</v>
      </c>
      <c r="S349" s="65">
        <f t="shared" ref="S349" si="1422">SUM(O349:O349)*M349</f>
        <v>0.21</v>
      </c>
      <c r="T349" s="66">
        <f t="shared" ref="T349" si="1423">SUM(P349:P349)*M349</f>
        <v>0.42</v>
      </c>
      <c r="U349" s="66">
        <f t="shared" ref="U349" si="1424">SUM(Q349:Q349)*M349</f>
        <v>0.7</v>
      </c>
      <c r="V349" s="67">
        <f t="shared" ref="V349" si="1425">SUM(R349:R349)*M349</f>
        <v>0.7</v>
      </c>
      <c r="W349" s="68">
        <f t="shared" si="1336"/>
        <v>0.7</v>
      </c>
      <c r="X349" s="248"/>
      <c r="Y349" s="251"/>
      <c r="Z349" s="254"/>
      <c r="AA349" s="257"/>
      <c r="AB349" s="257"/>
      <c r="AC349" s="369"/>
      <c r="AD349" s="745" t="s">
        <v>373</v>
      </c>
      <c r="AE349" s="47"/>
      <c r="AF349" s="228" t="str">
        <f t="shared" si="1345"/>
        <v>EQUILIBRADA</v>
      </c>
      <c r="AG349" s="236"/>
      <c r="AH349" s="236"/>
      <c r="AI349" s="236"/>
      <c r="AJ349" s="786"/>
      <c r="AK349" s="69"/>
      <c r="AP349" s="71"/>
      <c r="AQ349" s="238"/>
    </row>
    <row r="350" spans="1:43" ht="30" customHeight="1" thickBot="1" x14ac:dyDescent="0.35">
      <c r="A350" s="1000"/>
      <c r="B350" s="793"/>
      <c r="C350" s="734"/>
      <c r="D350" s="737"/>
      <c r="E350" s="706"/>
      <c r="F350" s="737"/>
      <c r="G350" s="741"/>
      <c r="H350" s="744"/>
      <c r="I350" s="731"/>
      <c r="J350" s="731"/>
      <c r="K350" s="761"/>
      <c r="L350" s="740"/>
      <c r="M350" s="722"/>
      <c r="N350" s="73" t="s">
        <v>52</v>
      </c>
      <c r="O350" s="75">
        <v>0.3</v>
      </c>
      <c r="P350" s="75">
        <v>0.4</v>
      </c>
      <c r="Q350" s="75">
        <v>1</v>
      </c>
      <c r="R350" s="76">
        <v>1</v>
      </c>
      <c r="S350" s="85">
        <f t="shared" ref="S350" si="1426">SUM(O350:O350)*M349</f>
        <v>0.21</v>
      </c>
      <c r="T350" s="86">
        <f t="shared" ref="T350" si="1427">SUM(P350:P350)*M349</f>
        <v>0.27999999999999997</v>
      </c>
      <c r="U350" s="86">
        <f t="shared" ref="U350" si="1428">SUM(Q350:Q350)*M349</f>
        <v>0.7</v>
      </c>
      <c r="V350" s="87">
        <f t="shared" ref="V350" si="1429">SUM(R350:R350)*M349</f>
        <v>0.7</v>
      </c>
      <c r="W350" s="88">
        <f t="shared" si="1336"/>
        <v>0.7</v>
      </c>
      <c r="X350" s="249"/>
      <c r="Y350" s="252"/>
      <c r="Z350" s="255"/>
      <c r="AA350" s="258"/>
      <c r="AB350" s="258"/>
      <c r="AC350" s="369"/>
      <c r="AD350" s="754"/>
      <c r="AE350" s="57"/>
      <c r="AF350" s="235"/>
      <c r="AG350" s="229"/>
      <c r="AH350" s="236"/>
      <c r="AI350" s="236"/>
      <c r="AJ350" s="786"/>
      <c r="AK350" s="69"/>
      <c r="AP350" s="71"/>
      <c r="AQ350" s="239"/>
    </row>
    <row r="351" spans="1:43" ht="30" customHeight="1" x14ac:dyDescent="0.3">
      <c r="A351" s="1000"/>
      <c r="B351" s="793"/>
      <c r="C351" s="734"/>
      <c r="D351" s="737"/>
      <c r="E351" s="706"/>
      <c r="F351" s="737"/>
      <c r="G351" s="739" t="s">
        <v>449</v>
      </c>
      <c r="H351" s="765">
        <v>45</v>
      </c>
      <c r="I351" s="729" t="s">
        <v>417</v>
      </c>
      <c r="J351" s="729" t="s">
        <v>302</v>
      </c>
      <c r="K351" s="762" t="s">
        <v>293</v>
      </c>
      <c r="L351" s="732" t="s">
        <v>450</v>
      </c>
      <c r="M351" s="688">
        <v>0.5</v>
      </c>
      <c r="N351" s="39" t="s">
        <v>46</v>
      </c>
      <c r="O351" s="41">
        <v>0</v>
      </c>
      <c r="P351" s="41">
        <v>0</v>
      </c>
      <c r="Q351" s="41">
        <v>0</v>
      </c>
      <c r="R351" s="42">
        <v>0</v>
      </c>
      <c r="S351" s="43">
        <f t="shared" ref="S351" si="1430">SUM(O351:O351)*M351</f>
        <v>0</v>
      </c>
      <c r="T351" s="44">
        <f t="shared" ref="T351" si="1431">SUM(P351:P351)*M351</f>
        <v>0</v>
      </c>
      <c r="U351" s="44">
        <f t="shared" ref="U351" si="1432">SUM(Q351:Q351)*M351</f>
        <v>0</v>
      </c>
      <c r="V351" s="45">
        <f t="shared" ref="V351" si="1433">SUM(R351:R351)*M351</f>
        <v>0</v>
      </c>
      <c r="W351" s="46">
        <f t="shared" si="1336"/>
        <v>0</v>
      </c>
      <c r="X351" s="247">
        <f>+S352+S354</f>
        <v>0</v>
      </c>
      <c r="Y351" s="250">
        <f>+T352+T354</f>
        <v>0</v>
      </c>
      <c r="Z351" s="253">
        <f>+U352+U354</f>
        <v>0</v>
      </c>
      <c r="AA351" s="256">
        <f>+V352+V354</f>
        <v>0</v>
      </c>
      <c r="AB351" s="256">
        <f>+W352+W354</f>
        <v>0</v>
      </c>
      <c r="AC351" s="369"/>
      <c r="AD351" s="746" t="s">
        <v>451</v>
      </c>
      <c r="AE351" s="47"/>
      <c r="AF351" s="342" t="s">
        <v>293</v>
      </c>
      <c r="AG351" s="342" t="s">
        <v>293</v>
      </c>
      <c r="AH351" s="236"/>
      <c r="AI351" s="236"/>
      <c r="AJ351" s="786"/>
      <c r="AK351" s="58"/>
      <c r="AL351" s="59"/>
      <c r="AM351" s="59"/>
      <c r="AN351" s="59"/>
      <c r="AO351" s="59"/>
      <c r="AP351" s="60"/>
      <c r="AQ351" s="237"/>
    </row>
    <row r="352" spans="1:43" ht="30" customHeight="1" thickBot="1" x14ac:dyDescent="0.35">
      <c r="A352" s="1000"/>
      <c r="B352" s="793"/>
      <c r="C352" s="734"/>
      <c r="D352" s="737"/>
      <c r="E352" s="706"/>
      <c r="F352" s="737"/>
      <c r="G352" s="740"/>
      <c r="H352" s="766"/>
      <c r="I352" s="730"/>
      <c r="J352" s="730"/>
      <c r="K352" s="763"/>
      <c r="L352" s="718"/>
      <c r="M352" s="689"/>
      <c r="N352" s="49" t="s">
        <v>52</v>
      </c>
      <c r="O352" s="51">
        <v>0</v>
      </c>
      <c r="P352" s="51">
        <v>0</v>
      </c>
      <c r="Q352" s="51">
        <v>0</v>
      </c>
      <c r="R352" s="52">
        <v>0</v>
      </c>
      <c r="S352" s="53">
        <f t="shared" ref="S352" si="1434">SUM(O352:O352)*M351</f>
        <v>0</v>
      </c>
      <c r="T352" s="54">
        <f t="shared" ref="T352" si="1435">SUM(P352:P352)*M351</f>
        <v>0</v>
      </c>
      <c r="U352" s="54">
        <f t="shared" ref="U352" si="1436">SUM(Q352:Q352)*M351</f>
        <v>0</v>
      </c>
      <c r="V352" s="55">
        <f t="shared" ref="V352" si="1437">SUM(R352:R352)*M351</f>
        <v>0</v>
      </c>
      <c r="W352" s="56">
        <f t="shared" si="1336"/>
        <v>0</v>
      </c>
      <c r="X352" s="248"/>
      <c r="Y352" s="251"/>
      <c r="Z352" s="254"/>
      <c r="AA352" s="257"/>
      <c r="AB352" s="257"/>
      <c r="AC352" s="369"/>
      <c r="AD352" s="758"/>
      <c r="AE352" s="57"/>
      <c r="AF352" s="343"/>
      <c r="AG352" s="352"/>
      <c r="AH352" s="236"/>
      <c r="AI352" s="236"/>
      <c r="AJ352" s="786"/>
      <c r="AK352" s="69"/>
      <c r="AP352" s="71"/>
      <c r="AQ352" s="238"/>
    </row>
    <row r="353" spans="1:43" ht="30" customHeight="1" x14ac:dyDescent="0.3">
      <c r="A353" s="1000"/>
      <c r="B353" s="793"/>
      <c r="C353" s="734"/>
      <c r="D353" s="737"/>
      <c r="E353" s="706"/>
      <c r="F353" s="737"/>
      <c r="G353" s="740"/>
      <c r="H353" s="766"/>
      <c r="I353" s="730"/>
      <c r="J353" s="730"/>
      <c r="K353" s="763"/>
      <c r="L353" s="717" t="s">
        <v>452</v>
      </c>
      <c r="M353" s="719">
        <v>0.5</v>
      </c>
      <c r="N353" s="72" t="s">
        <v>46</v>
      </c>
      <c r="O353" s="90">
        <v>0</v>
      </c>
      <c r="P353" s="90">
        <v>0</v>
      </c>
      <c r="Q353" s="90">
        <v>0</v>
      </c>
      <c r="R353" s="89">
        <v>0</v>
      </c>
      <c r="S353" s="65">
        <f t="shared" ref="S353" si="1438">SUM(O353:O353)*M353</f>
        <v>0</v>
      </c>
      <c r="T353" s="66">
        <f t="shared" ref="T353" si="1439">SUM(P353:P353)*M353</f>
        <v>0</v>
      </c>
      <c r="U353" s="66">
        <f t="shared" ref="U353" si="1440">SUM(Q353:Q353)*M353</f>
        <v>0</v>
      </c>
      <c r="V353" s="67">
        <f t="shared" ref="V353" si="1441">SUM(R353:R353)*M353</f>
        <v>0</v>
      </c>
      <c r="W353" s="68">
        <f t="shared" si="1336"/>
        <v>0</v>
      </c>
      <c r="X353" s="248"/>
      <c r="Y353" s="251"/>
      <c r="Z353" s="254"/>
      <c r="AA353" s="257"/>
      <c r="AB353" s="257"/>
      <c r="AC353" s="369"/>
      <c r="AD353" s="745" t="s">
        <v>453</v>
      </c>
      <c r="AE353" s="47"/>
      <c r="AF353" s="342" t="s">
        <v>293</v>
      </c>
      <c r="AG353" s="352"/>
      <c r="AH353" s="236"/>
      <c r="AI353" s="236"/>
      <c r="AJ353" s="786"/>
      <c r="AK353" s="69"/>
      <c r="AP353" s="71"/>
      <c r="AQ353" s="238"/>
    </row>
    <row r="354" spans="1:43" ht="30" customHeight="1" thickBot="1" x14ac:dyDescent="0.35">
      <c r="A354" s="1000"/>
      <c r="B354" s="793"/>
      <c r="C354" s="735"/>
      <c r="D354" s="738"/>
      <c r="E354" s="707"/>
      <c r="F354" s="738"/>
      <c r="G354" s="741"/>
      <c r="H354" s="767"/>
      <c r="I354" s="731"/>
      <c r="J354" s="731"/>
      <c r="K354" s="764"/>
      <c r="L354" s="721"/>
      <c r="M354" s="722"/>
      <c r="N354" s="73" t="s">
        <v>52</v>
      </c>
      <c r="O354" s="75">
        <v>0</v>
      </c>
      <c r="P354" s="75">
        <v>0</v>
      </c>
      <c r="Q354" s="75">
        <v>0</v>
      </c>
      <c r="R354" s="76">
        <v>0</v>
      </c>
      <c r="S354" s="85">
        <f t="shared" ref="S354" si="1442">SUM(O354:O354)*M353</f>
        <v>0</v>
      </c>
      <c r="T354" s="86">
        <f t="shared" ref="T354" si="1443">SUM(P354:P354)*M353</f>
        <v>0</v>
      </c>
      <c r="U354" s="86">
        <f t="shared" ref="U354" si="1444">SUM(Q354:Q354)*M353</f>
        <v>0</v>
      </c>
      <c r="V354" s="87">
        <f t="shared" ref="V354" si="1445">SUM(R354:R354)*M353</f>
        <v>0</v>
      </c>
      <c r="W354" s="88">
        <f t="shared" si="1336"/>
        <v>0</v>
      </c>
      <c r="X354" s="249"/>
      <c r="Y354" s="252"/>
      <c r="Z354" s="255"/>
      <c r="AA354" s="258"/>
      <c r="AB354" s="258"/>
      <c r="AC354" s="369"/>
      <c r="AD354" s="754"/>
      <c r="AE354" s="57"/>
      <c r="AF354" s="343"/>
      <c r="AG354" s="353"/>
      <c r="AH354" s="229"/>
      <c r="AI354" s="236"/>
      <c r="AJ354" s="786"/>
      <c r="AK354" s="69"/>
      <c r="AP354" s="71"/>
      <c r="AQ354" s="239"/>
    </row>
    <row r="355" spans="1:43" ht="30" customHeight="1" x14ac:dyDescent="0.3">
      <c r="A355" s="1000"/>
      <c r="B355" s="793"/>
      <c r="C355" s="733">
        <v>24</v>
      </c>
      <c r="D355" s="736" t="s">
        <v>454</v>
      </c>
      <c r="E355" s="705">
        <v>25</v>
      </c>
      <c r="F355" s="708" t="s">
        <v>455</v>
      </c>
      <c r="G355" s="739" t="s">
        <v>456</v>
      </c>
      <c r="H355" s="742">
        <v>46</v>
      </c>
      <c r="I355" s="729" t="s">
        <v>457</v>
      </c>
      <c r="J355" s="729" t="s">
        <v>458</v>
      </c>
      <c r="K355" s="683">
        <f>+AA355/(W355+W357+W359+W361)</f>
        <v>0.85</v>
      </c>
      <c r="L355" s="732" t="s">
        <v>459</v>
      </c>
      <c r="M355" s="688">
        <v>0.25</v>
      </c>
      <c r="N355" s="39" t="s">
        <v>46</v>
      </c>
      <c r="O355" s="41">
        <v>0.5</v>
      </c>
      <c r="P355" s="41">
        <v>1</v>
      </c>
      <c r="Q355" s="41">
        <v>1</v>
      </c>
      <c r="R355" s="42">
        <v>1</v>
      </c>
      <c r="S355" s="43">
        <f t="shared" ref="S355" si="1446">SUM(O355:O355)*M355</f>
        <v>0.125</v>
      </c>
      <c r="T355" s="44">
        <f t="shared" ref="T355" si="1447">SUM(P355:P355)*M355</f>
        <v>0.25</v>
      </c>
      <c r="U355" s="44">
        <f t="shared" ref="U355" si="1448">SUM(Q355:Q355)*M355</f>
        <v>0.25</v>
      </c>
      <c r="V355" s="45">
        <f t="shared" ref="V355" si="1449">SUM(R355:R355)*M355</f>
        <v>0.25</v>
      </c>
      <c r="W355" s="46">
        <f t="shared" si="1336"/>
        <v>0.25</v>
      </c>
      <c r="X355" s="247">
        <f>+S356+S358+S360+S362</f>
        <v>0.125</v>
      </c>
      <c r="Y355" s="250">
        <f>+T356+T358+T360+T362</f>
        <v>0.4</v>
      </c>
      <c r="Z355" s="253">
        <f>+U356+U358+U360+U362</f>
        <v>0.57499999999999996</v>
      </c>
      <c r="AA355" s="256">
        <f>+V356+V358+V360+V362</f>
        <v>0.85</v>
      </c>
      <c r="AB355" s="256">
        <f>+W356+W358+W360+W362</f>
        <v>0.85</v>
      </c>
      <c r="AC355" s="369"/>
      <c r="AD355" s="746" t="s">
        <v>397</v>
      </c>
      <c r="AE355" s="47"/>
      <c r="AF355" s="228" t="str">
        <f t="shared" ref="AF355:AF417" si="1450">+IF(R356&gt;R355,"SUPERADA",IF(V356=V355,"EQUILIBRADA",IF(V356&lt;V355,"PARA MEJORAR")))</f>
        <v>EQUILIBRADA</v>
      </c>
      <c r="AG355" s="228" t="str">
        <f>IF(COUNTIF(AF355:AF362,"PARA MEJORAR")&gt;=1,"PARA MEJORAR","BIEN")</f>
        <v>PARA MEJORAR</v>
      </c>
      <c r="AH355" s="228" t="str">
        <f>IF(COUNTIF(AG355:AG362,"PARA MEJORAR")&gt;=1,"PARA MEJORAR","BIEN")</f>
        <v>PARA MEJORAR</v>
      </c>
      <c r="AI355" s="236"/>
      <c r="AJ355" s="786"/>
      <c r="AK355" s="58"/>
      <c r="AL355" s="59"/>
      <c r="AM355" s="59"/>
      <c r="AN355" s="59"/>
      <c r="AO355" s="59"/>
      <c r="AP355" s="60"/>
      <c r="AQ355" s="237"/>
    </row>
    <row r="356" spans="1:43" ht="30" customHeight="1" thickBot="1" x14ac:dyDescent="0.35">
      <c r="A356" s="1000"/>
      <c r="B356" s="793"/>
      <c r="C356" s="734"/>
      <c r="D356" s="737"/>
      <c r="E356" s="706"/>
      <c r="F356" s="709"/>
      <c r="G356" s="740"/>
      <c r="H356" s="743"/>
      <c r="I356" s="730"/>
      <c r="J356" s="730"/>
      <c r="K356" s="684"/>
      <c r="L356" s="718"/>
      <c r="M356" s="689"/>
      <c r="N356" s="49" t="s">
        <v>52</v>
      </c>
      <c r="O356" s="51">
        <v>0.5</v>
      </c>
      <c r="P356" s="51">
        <v>1</v>
      </c>
      <c r="Q356" s="51">
        <v>1</v>
      </c>
      <c r="R356" s="52">
        <v>1</v>
      </c>
      <c r="S356" s="53">
        <f t="shared" ref="S356" si="1451">SUM(O356:O356)*M355</f>
        <v>0.125</v>
      </c>
      <c r="T356" s="54">
        <f t="shared" ref="T356" si="1452">SUM(P356:P356)*M355</f>
        <v>0.25</v>
      </c>
      <c r="U356" s="54">
        <f t="shared" ref="U356" si="1453">SUM(Q356:Q356)*M355</f>
        <v>0.25</v>
      </c>
      <c r="V356" s="55">
        <f t="shared" ref="V356" si="1454">SUM(R356:R356)*M355</f>
        <v>0.25</v>
      </c>
      <c r="W356" s="56">
        <f t="shared" si="1336"/>
        <v>0.25</v>
      </c>
      <c r="X356" s="248"/>
      <c r="Y356" s="251"/>
      <c r="Z356" s="254"/>
      <c r="AA356" s="257"/>
      <c r="AB356" s="257"/>
      <c r="AC356" s="369"/>
      <c r="AD356" s="758"/>
      <c r="AE356" s="57"/>
      <c r="AF356" s="235"/>
      <c r="AG356" s="236"/>
      <c r="AH356" s="236"/>
      <c r="AI356" s="236"/>
      <c r="AJ356" s="786"/>
      <c r="AK356" s="69"/>
      <c r="AP356" s="71"/>
      <c r="AQ356" s="238"/>
    </row>
    <row r="357" spans="1:43" ht="30" customHeight="1" x14ac:dyDescent="0.3">
      <c r="A357" s="1000"/>
      <c r="B357" s="793"/>
      <c r="C357" s="734"/>
      <c r="D357" s="737"/>
      <c r="E357" s="706"/>
      <c r="F357" s="709"/>
      <c r="G357" s="740"/>
      <c r="H357" s="743"/>
      <c r="I357" s="730"/>
      <c r="J357" s="730"/>
      <c r="K357" s="684"/>
      <c r="L357" s="717" t="s">
        <v>460</v>
      </c>
      <c r="M357" s="719">
        <v>0.25</v>
      </c>
      <c r="N357" s="72" t="s">
        <v>46</v>
      </c>
      <c r="O357" s="90">
        <v>0</v>
      </c>
      <c r="P357" s="90">
        <v>0.5</v>
      </c>
      <c r="Q357" s="90">
        <v>1</v>
      </c>
      <c r="R357" s="89">
        <v>1</v>
      </c>
      <c r="S357" s="65">
        <f t="shared" ref="S357" si="1455">SUM(O357:O357)*M357</f>
        <v>0</v>
      </c>
      <c r="T357" s="66">
        <f t="shared" ref="T357" si="1456">SUM(P357:P357)*M357</f>
        <v>0.125</v>
      </c>
      <c r="U357" s="66">
        <f t="shared" ref="U357" si="1457">SUM(Q357:Q357)*M357</f>
        <v>0.25</v>
      </c>
      <c r="V357" s="67">
        <f t="shared" ref="V357" si="1458">SUM(R357:R357)*M357</f>
        <v>0.25</v>
      </c>
      <c r="W357" s="68">
        <f t="shared" si="1336"/>
        <v>0.25</v>
      </c>
      <c r="X357" s="248"/>
      <c r="Y357" s="251"/>
      <c r="Z357" s="254"/>
      <c r="AA357" s="257"/>
      <c r="AB357" s="257"/>
      <c r="AC357" s="369"/>
      <c r="AD357" s="745" t="s">
        <v>461</v>
      </c>
      <c r="AE357" s="47"/>
      <c r="AF357" s="228" t="str">
        <f t="shared" si="1450"/>
        <v>EQUILIBRADA</v>
      </c>
      <c r="AG357" s="236"/>
      <c r="AH357" s="236"/>
      <c r="AI357" s="236"/>
      <c r="AJ357" s="786"/>
      <c r="AK357" s="69"/>
      <c r="AP357" s="71"/>
      <c r="AQ357" s="238"/>
    </row>
    <row r="358" spans="1:43" ht="30" customHeight="1" thickBot="1" x14ac:dyDescent="0.35">
      <c r="A358" s="1000"/>
      <c r="B358" s="793"/>
      <c r="C358" s="734"/>
      <c r="D358" s="737"/>
      <c r="E358" s="706"/>
      <c r="F358" s="709"/>
      <c r="G358" s="740"/>
      <c r="H358" s="743"/>
      <c r="I358" s="730"/>
      <c r="J358" s="730"/>
      <c r="K358" s="684"/>
      <c r="L358" s="718"/>
      <c r="M358" s="689"/>
      <c r="N358" s="49" t="s">
        <v>52</v>
      </c>
      <c r="O358" s="51">
        <v>0</v>
      </c>
      <c r="P358" s="51">
        <v>0.5</v>
      </c>
      <c r="Q358" s="51">
        <v>0.8</v>
      </c>
      <c r="R358" s="52">
        <v>1</v>
      </c>
      <c r="S358" s="53">
        <f t="shared" ref="S358" si="1459">SUM(O358:O358)*M357</f>
        <v>0</v>
      </c>
      <c r="T358" s="54">
        <f t="shared" ref="T358" si="1460">SUM(P358:P358)*M357</f>
        <v>0.125</v>
      </c>
      <c r="U358" s="54">
        <f t="shared" ref="U358" si="1461">SUM(Q358:Q358)*M357</f>
        <v>0.2</v>
      </c>
      <c r="V358" s="55">
        <f t="shared" ref="V358" si="1462">SUM(R358:R358)*M357</f>
        <v>0.25</v>
      </c>
      <c r="W358" s="56">
        <f t="shared" si="1336"/>
        <v>0.25</v>
      </c>
      <c r="X358" s="248"/>
      <c r="Y358" s="251"/>
      <c r="Z358" s="254"/>
      <c r="AA358" s="257"/>
      <c r="AB358" s="257"/>
      <c r="AC358" s="369"/>
      <c r="AD358" s="758"/>
      <c r="AE358" s="57"/>
      <c r="AF358" s="235"/>
      <c r="AG358" s="236"/>
      <c r="AH358" s="236"/>
      <c r="AI358" s="236"/>
      <c r="AJ358" s="786"/>
      <c r="AK358" s="69"/>
      <c r="AP358" s="71"/>
      <c r="AQ358" s="238"/>
    </row>
    <row r="359" spans="1:43" ht="30" customHeight="1" x14ac:dyDescent="0.3">
      <c r="A359" s="1000"/>
      <c r="B359" s="793"/>
      <c r="C359" s="734"/>
      <c r="D359" s="737"/>
      <c r="E359" s="706"/>
      <c r="F359" s="709"/>
      <c r="G359" s="740"/>
      <c r="H359" s="743"/>
      <c r="I359" s="730"/>
      <c r="J359" s="730"/>
      <c r="K359" s="684"/>
      <c r="L359" s="717" t="s">
        <v>462</v>
      </c>
      <c r="M359" s="719">
        <v>0.25</v>
      </c>
      <c r="N359" s="72" t="s">
        <v>46</v>
      </c>
      <c r="O359" s="90">
        <v>0</v>
      </c>
      <c r="P359" s="90">
        <v>0</v>
      </c>
      <c r="Q359" s="90">
        <v>1</v>
      </c>
      <c r="R359" s="89">
        <v>1</v>
      </c>
      <c r="S359" s="65">
        <f t="shared" ref="S359" si="1463">SUM(O359:O359)*M359</f>
        <v>0</v>
      </c>
      <c r="T359" s="66">
        <f t="shared" ref="T359" si="1464">SUM(P359:P359)*M359</f>
        <v>0</v>
      </c>
      <c r="U359" s="66">
        <f t="shared" ref="U359" si="1465">SUM(Q359:Q359)*M359</f>
        <v>0.25</v>
      </c>
      <c r="V359" s="67">
        <f t="shared" ref="V359" si="1466">SUM(R359:R359)*M359</f>
        <v>0.25</v>
      </c>
      <c r="W359" s="68">
        <f t="shared" si="1336"/>
        <v>0.25</v>
      </c>
      <c r="X359" s="248"/>
      <c r="Y359" s="251"/>
      <c r="Z359" s="254"/>
      <c r="AA359" s="257"/>
      <c r="AB359" s="257"/>
      <c r="AC359" s="369"/>
      <c r="AD359" s="745" t="s">
        <v>397</v>
      </c>
      <c r="AE359" s="47"/>
      <c r="AF359" s="228" t="str">
        <f t="shared" si="1450"/>
        <v>PARA MEJORAR</v>
      </c>
      <c r="AG359" s="236"/>
      <c r="AH359" s="236"/>
      <c r="AI359" s="236"/>
      <c r="AJ359" s="786"/>
      <c r="AK359" s="69"/>
      <c r="AP359" s="71"/>
      <c r="AQ359" s="238"/>
    </row>
    <row r="360" spans="1:43" ht="30" customHeight="1" thickBot="1" x14ac:dyDescent="0.35">
      <c r="A360" s="1000"/>
      <c r="B360" s="793"/>
      <c r="C360" s="734"/>
      <c r="D360" s="737"/>
      <c r="E360" s="706"/>
      <c r="F360" s="709"/>
      <c r="G360" s="740"/>
      <c r="H360" s="743"/>
      <c r="I360" s="730"/>
      <c r="J360" s="730"/>
      <c r="K360" s="684"/>
      <c r="L360" s="718"/>
      <c r="M360" s="689"/>
      <c r="N360" s="49" t="s">
        <v>52</v>
      </c>
      <c r="O360" s="51">
        <v>0</v>
      </c>
      <c r="P360" s="51">
        <v>0.1</v>
      </c>
      <c r="Q360" s="51">
        <v>0.5</v>
      </c>
      <c r="R360" s="52">
        <v>0.9</v>
      </c>
      <c r="S360" s="53">
        <f t="shared" ref="S360" si="1467">SUM(O360:O360)*M359</f>
        <v>0</v>
      </c>
      <c r="T360" s="54">
        <f t="shared" ref="T360" si="1468">SUM(P360:P360)*M359</f>
        <v>2.5000000000000001E-2</v>
      </c>
      <c r="U360" s="54">
        <f t="shared" ref="U360" si="1469">SUM(Q360:Q360)*M359</f>
        <v>0.125</v>
      </c>
      <c r="V360" s="55">
        <f t="shared" ref="V360" si="1470">SUM(R360:R360)*M359</f>
        <v>0.22500000000000001</v>
      </c>
      <c r="W360" s="56">
        <f t="shared" si="1336"/>
        <v>0.22500000000000001</v>
      </c>
      <c r="X360" s="248"/>
      <c r="Y360" s="251"/>
      <c r="Z360" s="254"/>
      <c r="AA360" s="257"/>
      <c r="AB360" s="257"/>
      <c r="AC360" s="369"/>
      <c r="AD360" s="747"/>
      <c r="AE360" s="57"/>
      <c r="AF360" s="235"/>
      <c r="AG360" s="236"/>
      <c r="AH360" s="236"/>
      <c r="AI360" s="236"/>
      <c r="AJ360" s="786"/>
      <c r="AK360" s="69"/>
      <c r="AP360" s="71"/>
      <c r="AQ360" s="238"/>
    </row>
    <row r="361" spans="1:43" ht="30" customHeight="1" x14ac:dyDescent="0.3">
      <c r="A361" s="1000"/>
      <c r="B361" s="793"/>
      <c r="C361" s="734"/>
      <c r="D361" s="737"/>
      <c r="E361" s="706"/>
      <c r="F361" s="709"/>
      <c r="G361" s="740"/>
      <c r="H361" s="743"/>
      <c r="I361" s="730"/>
      <c r="J361" s="730"/>
      <c r="K361" s="684"/>
      <c r="L361" s="717" t="s">
        <v>463</v>
      </c>
      <c r="M361" s="719">
        <v>0.25</v>
      </c>
      <c r="N361" s="72" t="s">
        <v>46</v>
      </c>
      <c r="O361" s="90">
        <v>0</v>
      </c>
      <c r="P361" s="90">
        <v>0</v>
      </c>
      <c r="Q361" s="90">
        <v>0</v>
      </c>
      <c r="R361" s="89">
        <v>1</v>
      </c>
      <c r="S361" s="65">
        <f t="shared" ref="S361" si="1471">SUM(O361:O361)*M361</f>
        <v>0</v>
      </c>
      <c r="T361" s="66">
        <f t="shared" ref="T361" si="1472">SUM(P361:P361)*M361</f>
        <v>0</v>
      </c>
      <c r="U361" s="66">
        <f t="shared" ref="U361" si="1473">SUM(Q361:Q361)*M361</f>
        <v>0</v>
      </c>
      <c r="V361" s="67">
        <f t="shared" ref="V361" si="1474">SUM(R361:R361)*M361</f>
        <v>0.25</v>
      </c>
      <c r="W361" s="68">
        <f t="shared" si="1336"/>
        <v>0.25</v>
      </c>
      <c r="X361" s="248"/>
      <c r="Y361" s="251"/>
      <c r="Z361" s="254"/>
      <c r="AA361" s="257"/>
      <c r="AB361" s="257"/>
      <c r="AC361" s="369"/>
      <c r="AD361" s="747"/>
      <c r="AE361" s="47"/>
      <c r="AF361" s="228" t="str">
        <f t="shared" si="1450"/>
        <v>PARA MEJORAR</v>
      </c>
      <c r="AG361" s="236"/>
      <c r="AH361" s="236"/>
      <c r="AI361" s="236"/>
      <c r="AJ361" s="786"/>
      <c r="AK361" s="69"/>
      <c r="AP361" s="71"/>
      <c r="AQ361" s="238"/>
    </row>
    <row r="362" spans="1:43" ht="30" customHeight="1" thickBot="1" x14ac:dyDescent="0.35">
      <c r="A362" s="1000"/>
      <c r="B362" s="793"/>
      <c r="C362" s="734"/>
      <c r="D362" s="737"/>
      <c r="E362" s="706"/>
      <c r="F362" s="709"/>
      <c r="G362" s="741"/>
      <c r="H362" s="744"/>
      <c r="I362" s="731"/>
      <c r="J362" s="731"/>
      <c r="K362" s="685"/>
      <c r="L362" s="721"/>
      <c r="M362" s="722"/>
      <c r="N362" s="73" t="s">
        <v>52</v>
      </c>
      <c r="O362" s="75">
        <v>0</v>
      </c>
      <c r="P362" s="75">
        <v>0</v>
      </c>
      <c r="Q362" s="75">
        <v>0</v>
      </c>
      <c r="R362" s="76">
        <v>0.5</v>
      </c>
      <c r="S362" s="85">
        <f t="shared" ref="S362" si="1475">SUM(O362:O362)*M361</f>
        <v>0</v>
      </c>
      <c r="T362" s="86">
        <f t="shared" ref="T362" si="1476">SUM(P362:P362)*M361</f>
        <v>0</v>
      </c>
      <c r="U362" s="86">
        <f t="shared" ref="U362" si="1477">SUM(Q362:Q362)*M361</f>
        <v>0</v>
      </c>
      <c r="V362" s="87">
        <f t="shared" ref="V362" si="1478">SUM(R362:R362)*M361</f>
        <v>0.125</v>
      </c>
      <c r="W362" s="88">
        <f t="shared" si="1336"/>
        <v>0.125</v>
      </c>
      <c r="X362" s="249"/>
      <c r="Y362" s="252"/>
      <c r="Z362" s="255"/>
      <c r="AA362" s="258"/>
      <c r="AB362" s="258"/>
      <c r="AC362" s="369"/>
      <c r="AD362" s="754"/>
      <c r="AE362" s="57"/>
      <c r="AF362" s="235"/>
      <c r="AG362" s="229"/>
      <c r="AH362" s="236"/>
      <c r="AI362" s="236"/>
      <c r="AJ362" s="786"/>
      <c r="AK362" s="69"/>
      <c r="AP362" s="71"/>
      <c r="AQ362" s="239"/>
    </row>
    <row r="363" spans="1:43" ht="30" customHeight="1" x14ac:dyDescent="0.3">
      <c r="A363" s="1000"/>
      <c r="B363" s="793"/>
      <c r="C363" s="734"/>
      <c r="D363" s="737"/>
      <c r="E363" s="706"/>
      <c r="F363" s="709"/>
      <c r="G363" s="739" t="s">
        <v>464</v>
      </c>
      <c r="H363" s="742">
        <v>47</v>
      </c>
      <c r="I363" s="729" t="s">
        <v>465</v>
      </c>
      <c r="J363" s="729" t="s">
        <v>466</v>
      </c>
      <c r="K363" s="683">
        <f>+AA363/(W363+W365+W367+W369+W371+W373)</f>
        <v>0.99</v>
      </c>
      <c r="L363" s="732" t="s">
        <v>467</v>
      </c>
      <c r="M363" s="688">
        <v>0.15</v>
      </c>
      <c r="N363" s="39" t="s">
        <v>46</v>
      </c>
      <c r="O363" s="41">
        <v>0.15</v>
      </c>
      <c r="P363" s="41">
        <v>0.35</v>
      </c>
      <c r="Q363" s="41">
        <v>0.75</v>
      </c>
      <c r="R363" s="42">
        <v>1</v>
      </c>
      <c r="S363" s="43">
        <f t="shared" ref="S363" si="1479">SUM(O363:O363)*M363</f>
        <v>2.2499999999999999E-2</v>
      </c>
      <c r="T363" s="44">
        <f t="shared" ref="T363" si="1480">SUM(P363:P363)*M363</f>
        <v>5.2499999999999998E-2</v>
      </c>
      <c r="U363" s="44">
        <f t="shared" ref="U363" si="1481">SUM(Q363:Q363)*M363</f>
        <v>0.11249999999999999</v>
      </c>
      <c r="V363" s="45">
        <f t="shared" ref="V363" si="1482">SUM(R363:R363)*M363</f>
        <v>0.15</v>
      </c>
      <c r="W363" s="46">
        <f t="shared" si="1336"/>
        <v>0.15</v>
      </c>
      <c r="X363" s="247">
        <f>+S364+S370+S372+S374+S366+S368</f>
        <v>0.14500000000000002</v>
      </c>
      <c r="Y363" s="250">
        <f>+T364+T370+T372+T374+T366+T368</f>
        <v>0.375</v>
      </c>
      <c r="Z363" s="253">
        <f>+U364+U370+U372+U374+U366+U368</f>
        <v>0.71499999999999997</v>
      </c>
      <c r="AA363" s="256">
        <f>+V364+V370+V372+V374+V366+V368</f>
        <v>0.99</v>
      </c>
      <c r="AB363" s="256">
        <f>+W364+W370+W372+W374+W366+W368</f>
        <v>0.99</v>
      </c>
      <c r="AC363" s="369"/>
      <c r="AD363" s="746" t="s">
        <v>173</v>
      </c>
      <c r="AE363" s="47"/>
      <c r="AF363" s="228" t="str">
        <f t="shared" si="1450"/>
        <v>EQUILIBRADA</v>
      </c>
      <c r="AG363" s="228" t="str">
        <f>IF(COUNTIF(AF363:AF374,"PARA MEJORAR")&gt;=1,"PARA MEJORAR","BIEN")</f>
        <v>PARA MEJORAR</v>
      </c>
      <c r="AH363" s="236"/>
      <c r="AI363" s="236"/>
      <c r="AJ363" s="786"/>
      <c r="AK363" s="58"/>
      <c r="AL363" s="59"/>
      <c r="AM363" s="59"/>
      <c r="AN363" s="59"/>
      <c r="AO363" s="59"/>
      <c r="AP363" s="60"/>
      <c r="AQ363" s="237"/>
    </row>
    <row r="364" spans="1:43" ht="30" customHeight="1" thickBot="1" x14ac:dyDescent="0.35">
      <c r="A364" s="1000"/>
      <c r="B364" s="793"/>
      <c r="C364" s="734"/>
      <c r="D364" s="737"/>
      <c r="E364" s="706"/>
      <c r="F364" s="709"/>
      <c r="G364" s="740"/>
      <c r="H364" s="743"/>
      <c r="I364" s="730"/>
      <c r="J364" s="730"/>
      <c r="K364" s="684"/>
      <c r="L364" s="718"/>
      <c r="M364" s="689"/>
      <c r="N364" s="49" t="s">
        <v>52</v>
      </c>
      <c r="O364" s="51">
        <v>0.15</v>
      </c>
      <c r="P364" s="51">
        <v>0.35</v>
      </c>
      <c r="Q364" s="51">
        <v>0.35</v>
      </c>
      <c r="R364" s="52">
        <v>1</v>
      </c>
      <c r="S364" s="53">
        <f t="shared" ref="S364" si="1483">SUM(O364:O364)*M363</f>
        <v>2.2499999999999999E-2</v>
      </c>
      <c r="T364" s="54">
        <f t="shared" ref="T364" si="1484">SUM(P364:P364)*M363</f>
        <v>5.2499999999999998E-2</v>
      </c>
      <c r="U364" s="54">
        <f t="shared" ref="U364" si="1485">SUM(Q364:Q364)*M363</f>
        <v>5.2499999999999998E-2</v>
      </c>
      <c r="V364" s="55">
        <f t="shared" ref="V364" si="1486">SUM(R364:R364)*M363</f>
        <v>0.15</v>
      </c>
      <c r="W364" s="56">
        <f t="shared" si="1336"/>
        <v>0.15</v>
      </c>
      <c r="X364" s="248"/>
      <c r="Y364" s="251"/>
      <c r="Z364" s="254"/>
      <c r="AA364" s="257"/>
      <c r="AB364" s="257"/>
      <c r="AC364" s="369"/>
      <c r="AD364" s="758"/>
      <c r="AE364" s="57"/>
      <c r="AF364" s="235"/>
      <c r="AG364" s="236"/>
      <c r="AH364" s="236"/>
      <c r="AI364" s="236"/>
      <c r="AJ364" s="786"/>
      <c r="AK364" s="69"/>
      <c r="AP364" s="71"/>
      <c r="AQ364" s="238"/>
    </row>
    <row r="365" spans="1:43" ht="30" customHeight="1" x14ac:dyDescent="0.3">
      <c r="A365" s="1000"/>
      <c r="B365" s="793"/>
      <c r="C365" s="734"/>
      <c r="D365" s="737"/>
      <c r="E365" s="706"/>
      <c r="F365" s="709"/>
      <c r="G365" s="740"/>
      <c r="H365" s="743"/>
      <c r="I365" s="730"/>
      <c r="J365" s="730"/>
      <c r="K365" s="684"/>
      <c r="L365" s="717" t="s">
        <v>468</v>
      </c>
      <c r="M365" s="719">
        <v>0.15</v>
      </c>
      <c r="N365" s="72" t="s">
        <v>46</v>
      </c>
      <c r="O365" s="90">
        <v>0.15</v>
      </c>
      <c r="P365" s="90">
        <v>0.35</v>
      </c>
      <c r="Q365" s="90">
        <v>0.75</v>
      </c>
      <c r="R365" s="89">
        <v>1</v>
      </c>
      <c r="S365" s="65">
        <f t="shared" ref="S365" si="1487">SUM(O365:O365)*M365</f>
        <v>2.2499999999999999E-2</v>
      </c>
      <c r="T365" s="66">
        <f t="shared" ref="T365" si="1488">SUM(P365:P365)*M365</f>
        <v>5.2499999999999998E-2</v>
      </c>
      <c r="U365" s="66">
        <f t="shared" ref="U365" si="1489">SUM(Q365:Q365)*M365</f>
        <v>0.11249999999999999</v>
      </c>
      <c r="V365" s="67">
        <f t="shared" ref="V365" si="1490">SUM(R365:R365)*M365</f>
        <v>0.15</v>
      </c>
      <c r="W365" s="68">
        <f t="shared" si="1336"/>
        <v>0.15</v>
      </c>
      <c r="X365" s="248"/>
      <c r="Y365" s="251"/>
      <c r="Z365" s="254"/>
      <c r="AA365" s="257"/>
      <c r="AB365" s="257"/>
      <c r="AC365" s="369"/>
      <c r="AD365" s="745" t="s">
        <v>173</v>
      </c>
      <c r="AE365" s="47"/>
      <c r="AF365" s="228" t="str">
        <f t="shared" si="1450"/>
        <v>EQUILIBRADA</v>
      </c>
      <c r="AG365" s="236"/>
      <c r="AH365" s="236"/>
      <c r="AI365" s="236"/>
      <c r="AJ365" s="786"/>
      <c r="AK365" s="69"/>
      <c r="AP365" s="71"/>
      <c r="AQ365" s="238"/>
    </row>
    <row r="366" spans="1:43" ht="30" customHeight="1" thickBot="1" x14ac:dyDescent="0.35">
      <c r="A366" s="1000"/>
      <c r="B366" s="793"/>
      <c r="C366" s="734"/>
      <c r="D366" s="737"/>
      <c r="E366" s="706"/>
      <c r="F366" s="709"/>
      <c r="G366" s="740"/>
      <c r="H366" s="743"/>
      <c r="I366" s="730"/>
      <c r="J366" s="730"/>
      <c r="K366" s="684"/>
      <c r="L366" s="718"/>
      <c r="M366" s="689"/>
      <c r="N366" s="49" t="s">
        <v>52</v>
      </c>
      <c r="O366" s="51">
        <v>0.15</v>
      </c>
      <c r="P366" s="51">
        <v>0.15</v>
      </c>
      <c r="Q366" s="51">
        <v>0.75</v>
      </c>
      <c r="R366" s="52">
        <v>1</v>
      </c>
      <c r="S366" s="53">
        <f t="shared" ref="S366" si="1491">SUM(O366:O366)*M365</f>
        <v>2.2499999999999999E-2</v>
      </c>
      <c r="T366" s="54">
        <f t="shared" ref="T366" si="1492">SUM(P366:P366)*M365</f>
        <v>2.2499999999999999E-2</v>
      </c>
      <c r="U366" s="54">
        <f t="shared" ref="U366" si="1493">SUM(Q366:Q366)*M365</f>
        <v>0.11249999999999999</v>
      </c>
      <c r="V366" s="55">
        <f t="shared" ref="V366" si="1494">SUM(R366:R366)*M365</f>
        <v>0.15</v>
      </c>
      <c r="W366" s="56">
        <f t="shared" si="1336"/>
        <v>0.15</v>
      </c>
      <c r="X366" s="248"/>
      <c r="Y366" s="251"/>
      <c r="Z366" s="254"/>
      <c r="AA366" s="257"/>
      <c r="AB366" s="257"/>
      <c r="AC366" s="369"/>
      <c r="AD366" s="758"/>
      <c r="AE366" s="57"/>
      <c r="AF366" s="235"/>
      <c r="AG366" s="236"/>
      <c r="AH366" s="236"/>
      <c r="AI366" s="236"/>
      <c r="AJ366" s="786"/>
      <c r="AK366" s="69"/>
      <c r="AP366" s="71"/>
      <c r="AQ366" s="238"/>
    </row>
    <row r="367" spans="1:43" ht="30" customHeight="1" x14ac:dyDescent="0.3">
      <c r="A367" s="1000"/>
      <c r="B367" s="793"/>
      <c r="C367" s="734"/>
      <c r="D367" s="737"/>
      <c r="E367" s="706"/>
      <c r="F367" s="709"/>
      <c r="G367" s="740"/>
      <c r="H367" s="743"/>
      <c r="I367" s="730"/>
      <c r="J367" s="730"/>
      <c r="K367" s="684"/>
      <c r="L367" s="717" t="s">
        <v>469</v>
      </c>
      <c r="M367" s="719">
        <v>0.2</v>
      </c>
      <c r="N367" s="72" t="s">
        <v>46</v>
      </c>
      <c r="O367" s="90">
        <v>0.5</v>
      </c>
      <c r="P367" s="90">
        <v>1</v>
      </c>
      <c r="Q367" s="90">
        <v>1</v>
      </c>
      <c r="R367" s="89">
        <v>1</v>
      </c>
      <c r="S367" s="65">
        <f t="shared" ref="S367" si="1495">SUM(O367:O367)*M367</f>
        <v>0.1</v>
      </c>
      <c r="T367" s="66">
        <f t="shared" ref="T367" si="1496">SUM(P367:P367)*M367</f>
        <v>0.2</v>
      </c>
      <c r="U367" s="66">
        <f t="shared" ref="U367" si="1497">SUM(Q367:Q367)*M367</f>
        <v>0.2</v>
      </c>
      <c r="V367" s="67">
        <f t="shared" ref="V367" si="1498">SUM(R367:R367)*M367</f>
        <v>0.2</v>
      </c>
      <c r="W367" s="68">
        <f t="shared" si="1336"/>
        <v>0.2</v>
      </c>
      <c r="X367" s="248"/>
      <c r="Y367" s="251"/>
      <c r="Z367" s="254"/>
      <c r="AA367" s="257"/>
      <c r="AB367" s="257"/>
      <c r="AC367" s="369"/>
      <c r="AD367" s="745" t="s">
        <v>397</v>
      </c>
      <c r="AE367" s="47"/>
      <c r="AF367" s="228" t="str">
        <f t="shared" si="1450"/>
        <v>EQUILIBRADA</v>
      </c>
      <c r="AG367" s="236"/>
      <c r="AH367" s="236"/>
      <c r="AI367" s="236"/>
      <c r="AJ367" s="786"/>
      <c r="AK367" s="69"/>
      <c r="AP367" s="71"/>
      <c r="AQ367" s="238"/>
    </row>
    <row r="368" spans="1:43" ht="30" customHeight="1" thickBot="1" x14ac:dyDescent="0.35">
      <c r="A368" s="1000"/>
      <c r="B368" s="793"/>
      <c r="C368" s="734"/>
      <c r="D368" s="737"/>
      <c r="E368" s="706"/>
      <c r="F368" s="709"/>
      <c r="G368" s="740"/>
      <c r="H368" s="743"/>
      <c r="I368" s="730"/>
      <c r="J368" s="730"/>
      <c r="K368" s="684"/>
      <c r="L368" s="718"/>
      <c r="M368" s="689"/>
      <c r="N368" s="49" t="s">
        <v>52</v>
      </c>
      <c r="O368" s="51">
        <v>0.5</v>
      </c>
      <c r="P368" s="51">
        <v>0.8</v>
      </c>
      <c r="Q368" s="51">
        <v>0.8</v>
      </c>
      <c r="R368" s="52">
        <v>1</v>
      </c>
      <c r="S368" s="53">
        <f t="shared" ref="S368" si="1499">SUM(O368:O368)*M367</f>
        <v>0.1</v>
      </c>
      <c r="T368" s="54">
        <f t="shared" ref="T368" si="1500">SUM(P368:P368)*M367</f>
        <v>0.16000000000000003</v>
      </c>
      <c r="U368" s="54">
        <f t="shared" ref="U368" si="1501">SUM(Q368:Q368)*M367</f>
        <v>0.16000000000000003</v>
      </c>
      <c r="V368" s="55">
        <f t="shared" ref="V368" si="1502">SUM(R368:R368)*M367</f>
        <v>0.2</v>
      </c>
      <c r="W368" s="56">
        <f t="shared" si="1336"/>
        <v>0.2</v>
      </c>
      <c r="X368" s="248"/>
      <c r="Y368" s="251"/>
      <c r="Z368" s="254"/>
      <c r="AA368" s="257"/>
      <c r="AB368" s="257"/>
      <c r="AC368" s="369"/>
      <c r="AD368" s="747"/>
      <c r="AE368" s="57"/>
      <c r="AF368" s="235"/>
      <c r="AG368" s="236"/>
      <c r="AH368" s="236"/>
      <c r="AI368" s="236"/>
      <c r="AJ368" s="786"/>
      <c r="AK368" s="69"/>
      <c r="AP368" s="71"/>
      <c r="AQ368" s="238"/>
    </row>
    <row r="369" spans="1:43" ht="30" customHeight="1" x14ac:dyDescent="0.3">
      <c r="A369" s="1000"/>
      <c r="B369" s="793"/>
      <c r="C369" s="734"/>
      <c r="D369" s="737"/>
      <c r="E369" s="706"/>
      <c r="F369" s="709"/>
      <c r="G369" s="740"/>
      <c r="H369" s="743"/>
      <c r="I369" s="730"/>
      <c r="J369" s="730"/>
      <c r="K369" s="684"/>
      <c r="L369" s="717" t="s">
        <v>470</v>
      </c>
      <c r="M369" s="719">
        <v>0.1</v>
      </c>
      <c r="N369" s="72" t="s">
        <v>46</v>
      </c>
      <c r="O369" s="90">
        <v>0</v>
      </c>
      <c r="P369" s="90">
        <v>0</v>
      </c>
      <c r="Q369" s="90">
        <v>1</v>
      </c>
      <c r="R369" s="89">
        <v>1</v>
      </c>
      <c r="S369" s="65">
        <f t="shared" ref="S369" si="1503">SUM(O369:O369)*M369</f>
        <v>0</v>
      </c>
      <c r="T369" s="66">
        <f t="shared" ref="T369" si="1504">SUM(P369:P369)*M369</f>
        <v>0</v>
      </c>
      <c r="U369" s="66">
        <f t="shared" ref="U369" si="1505">SUM(Q369:Q369)*M369</f>
        <v>0.1</v>
      </c>
      <c r="V369" s="67">
        <f t="shared" ref="V369" si="1506">SUM(R369:R369)*M369</f>
        <v>0.1</v>
      </c>
      <c r="W369" s="68">
        <f t="shared" si="1336"/>
        <v>0.1</v>
      </c>
      <c r="X369" s="248"/>
      <c r="Y369" s="251"/>
      <c r="Z369" s="254"/>
      <c r="AA369" s="257"/>
      <c r="AB369" s="257"/>
      <c r="AC369" s="369"/>
      <c r="AD369" s="747"/>
      <c r="AE369" s="47"/>
      <c r="AF369" s="228" t="str">
        <f t="shared" si="1450"/>
        <v>PARA MEJORAR</v>
      </c>
      <c r="AG369" s="236"/>
      <c r="AH369" s="236"/>
      <c r="AI369" s="236"/>
      <c r="AJ369" s="786"/>
      <c r="AK369" s="69"/>
      <c r="AP369" s="71"/>
      <c r="AQ369" s="238"/>
    </row>
    <row r="370" spans="1:43" ht="30" customHeight="1" thickBot="1" x14ac:dyDescent="0.35">
      <c r="A370" s="1000"/>
      <c r="B370" s="793"/>
      <c r="C370" s="734"/>
      <c r="D370" s="737"/>
      <c r="E370" s="706"/>
      <c r="F370" s="709"/>
      <c r="G370" s="740"/>
      <c r="H370" s="743"/>
      <c r="I370" s="730"/>
      <c r="J370" s="730"/>
      <c r="K370" s="684"/>
      <c r="L370" s="718"/>
      <c r="M370" s="689"/>
      <c r="N370" s="49" t="s">
        <v>52</v>
      </c>
      <c r="O370" s="51">
        <v>0</v>
      </c>
      <c r="P370" s="51">
        <v>0</v>
      </c>
      <c r="Q370" s="51">
        <v>0.4</v>
      </c>
      <c r="R370" s="52">
        <v>0.9</v>
      </c>
      <c r="S370" s="53">
        <f t="shared" ref="S370" si="1507">SUM(O370:O370)*M369</f>
        <v>0</v>
      </c>
      <c r="T370" s="54">
        <f t="shared" ref="T370" si="1508">SUM(P370:P370)*M369</f>
        <v>0</v>
      </c>
      <c r="U370" s="54">
        <f t="shared" ref="U370" si="1509">SUM(Q370:Q370)*M369</f>
        <v>4.0000000000000008E-2</v>
      </c>
      <c r="V370" s="55">
        <f t="shared" ref="V370" si="1510">SUM(R370:R370)*M369</f>
        <v>9.0000000000000011E-2</v>
      </c>
      <c r="W370" s="56">
        <f t="shared" si="1336"/>
        <v>9.0000000000000011E-2</v>
      </c>
      <c r="X370" s="248"/>
      <c r="Y370" s="251"/>
      <c r="Z370" s="254"/>
      <c r="AA370" s="257"/>
      <c r="AB370" s="257"/>
      <c r="AC370" s="369"/>
      <c r="AD370" s="758"/>
      <c r="AE370" s="57"/>
      <c r="AF370" s="235"/>
      <c r="AG370" s="236"/>
      <c r="AH370" s="236"/>
      <c r="AI370" s="236"/>
      <c r="AJ370" s="786"/>
      <c r="AK370" s="69"/>
      <c r="AP370" s="71"/>
      <c r="AQ370" s="238"/>
    </row>
    <row r="371" spans="1:43" ht="30" customHeight="1" x14ac:dyDescent="0.3">
      <c r="A371" s="1000"/>
      <c r="B371" s="793"/>
      <c r="C371" s="734"/>
      <c r="D371" s="737"/>
      <c r="E371" s="706"/>
      <c r="F371" s="709"/>
      <c r="G371" s="740"/>
      <c r="H371" s="743"/>
      <c r="I371" s="730"/>
      <c r="J371" s="730"/>
      <c r="K371" s="684"/>
      <c r="L371" s="717" t="s">
        <v>471</v>
      </c>
      <c r="M371" s="719">
        <v>0.2</v>
      </c>
      <c r="N371" s="72" t="s">
        <v>46</v>
      </c>
      <c r="O371" s="90">
        <v>0</v>
      </c>
      <c r="P371" s="90">
        <v>0.25</v>
      </c>
      <c r="Q371" s="90">
        <v>0.75</v>
      </c>
      <c r="R371" s="89">
        <v>1</v>
      </c>
      <c r="S371" s="65">
        <f t="shared" ref="S371" si="1511">SUM(O371:O371)*M371</f>
        <v>0</v>
      </c>
      <c r="T371" s="66">
        <f t="shared" ref="T371" si="1512">SUM(P371:P371)*M371</f>
        <v>0.05</v>
      </c>
      <c r="U371" s="66">
        <f t="shared" ref="U371" si="1513">SUM(Q371:Q371)*M371</f>
        <v>0.15000000000000002</v>
      </c>
      <c r="V371" s="67">
        <f t="shared" ref="V371" si="1514">SUM(R371:R371)*M371</f>
        <v>0.2</v>
      </c>
      <c r="W371" s="68">
        <f t="shared" si="1336"/>
        <v>0.2</v>
      </c>
      <c r="X371" s="248"/>
      <c r="Y371" s="251"/>
      <c r="Z371" s="254"/>
      <c r="AA371" s="257"/>
      <c r="AB371" s="257"/>
      <c r="AC371" s="369"/>
      <c r="AD371" s="745" t="s">
        <v>472</v>
      </c>
      <c r="AE371" s="47"/>
      <c r="AF371" s="228" t="str">
        <f t="shared" si="1450"/>
        <v>EQUILIBRADA</v>
      </c>
      <c r="AG371" s="236"/>
      <c r="AH371" s="236"/>
      <c r="AI371" s="236"/>
      <c r="AJ371" s="786"/>
      <c r="AK371" s="69"/>
      <c r="AP371" s="71"/>
      <c r="AQ371" s="238"/>
    </row>
    <row r="372" spans="1:43" ht="30" customHeight="1" thickBot="1" x14ac:dyDescent="0.35">
      <c r="A372" s="1000"/>
      <c r="B372" s="793"/>
      <c r="C372" s="734"/>
      <c r="D372" s="737"/>
      <c r="E372" s="706"/>
      <c r="F372" s="709"/>
      <c r="G372" s="740"/>
      <c r="H372" s="743"/>
      <c r="I372" s="730"/>
      <c r="J372" s="730"/>
      <c r="K372" s="684"/>
      <c r="L372" s="718"/>
      <c r="M372" s="689"/>
      <c r="N372" s="49" t="s">
        <v>52</v>
      </c>
      <c r="O372" s="51">
        <v>0</v>
      </c>
      <c r="P372" s="51">
        <v>0.25</v>
      </c>
      <c r="Q372" s="51">
        <v>0.75</v>
      </c>
      <c r="R372" s="52">
        <v>1</v>
      </c>
      <c r="S372" s="53">
        <f t="shared" ref="S372" si="1515">SUM(O372:O372)*M371</f>
        <v>0</v>
      </c>
      <c r="T372" s="54">
        <f t="shared" ref="T372" si="1516">SUM(P372:P372)*M371</f>
        <v>0.05</v>
      </c>
      <c r="U372" s="54">
        <f t="shared" ref="U372" si="1517">SUM(Q372:Q372)*M371</f>
        <v>0.15000000000000002</v>
      </c>
      <c r="V372" s="55">
        <f t="shared" ref="V372" si="1518">SUM(R372:R372)*M371</f>
        <v>0.2</v>
      </c>
      <c r="W372" s="56">
        <f t="shared" si="1336"/>
        <v>0.2</v>
      </c>
      <c r="X372" s="248"/>
      <c r="Y372" s="251"/>
      <c r="Z372" s="254"/>
      <c r="AA372" s="257"/>
      <c r="AB372" s="257"/>
      <c r="AC372" s="369"/>
      <c r="AD372" s="758"/>
      <c r="AE372" s="57"/>
      <c r="AF372" s="235"/>
      <c r="AG372" s="236"/>
      <c r="AH372" s="236"/>
      <c r="AI372" s="236"/>
      <c r="AJ372" s="786"/>
      <c r="AK372" s="69"/>
      <c r="AP372" s="71"/>
      <c r="AQ372" s="238"/>
    </row>
    <row r="373" spans="1:43" ht="30" customHeight="1" x14ac:dyDescent="0.3">
      <c r="A373" s="1000"/>
      <c r="B373" s="793"/>
      <c r="C373" s="734"/>
      <c r="D373" s="737"/>
      <c r="E373" s="706"/>
      <c r="F373" s="709"/>
      <c r="G373" s="740"/>
      <c r="H373" s="743"/>
      <c r="I373" s="730"/>
      <c r="J373" s="730"/>
      <c r="K373" s="684"/>
      <c r="L373" s="717" t="s">
        <v>473</v>
      </c>
      <c r="M373" s="719">
        <v>0.2</v>
      </c>
      <c r="N373" s="72" t="s">
        <v>46</v>
      </c>
      <c r="O373" s="90">
        <v>0</v>
      </c>
      <c r="P373" s="90">
        <v>0.5</v>
      </c>
      <c r="Q373" s="90">
        <v>1</v>
      </c>
      <c r="R373" s="89">
        <v>1</v>
      </c>
      <c r="S373" s="65">
        <f t="shared" ref="S373" si="1519">SUM(O373:O373)*M373</f>
        <v>0</v>
      </c>
      <c r="T373" s="66">
        <f t="shared" ref="T373" si="1520">SUM(P373:P373)*M373</f>
        <v>0.1</v>
      </c>
      <c r="U373" s="66">
        <f t="shared" ref="U373" si="1521">SUM(Q373:Q373)*M373</f>
        <v>0.2</v>
      </c>
      <c r="V373" s="67">
        <f t="shared" ref="V373" si="1522">SUM(R373:R373)*M373</f>
        <v>0.2</v>
      </c>
      <c r="W373" s="68">
        <f t="shared" si="1336"/>
        <v>0.2</v>
      </c>
      <c r="X373" s="248"/>
      <c r="Y373" s="251"/>
      <c r="Z373" s="254"/>
      <c r="AA373" s="257"/>
      <c r="AB373" s="257"/>
      <c r="AC373" s="369"/>
      <c r="AD373" s="745" t="s">
        <v>472</v>
      </c>
      <c r="AE373" s="47"/>
      <c r="AF373" s="228" t="str">
        <f t="shared" si="1450"/>
        <v>EQUILIBRADA</v>
      </c>
      <c r="AG373" s="236"/>
      <c r="AH373" s="236"/>
      <c r="AI373" s="236"/>
      <c r="AJ373" s="786"/>
      <c r="AK373" s="69"/>
      <c r="AP373" s="71"/>
      <c r="AQ373" s="238"/>
    </row>
    <row r="374" spans="1:43" ht="30" customHeight="1" thickBot="1" x14ac:dyDescent="0.35">
      <c r="A374" s="1000"/>
      <c r="B374" s="793"/>
      <c r="C374" s="734"/>
      <c r="D374" s="737"/>
      <c r="E374" s="706"/>
      <c r="F374" s="709"/>
      <c r="G374" s="741"/>
      <c r="H374" s="744"/>
      <c r="I374" s="731"/>
      <c r="J374" s="731"/>
      <c r="K374" s="685"/>
      <c r="L374" s="721"/>
      <c r="M374" s="722"/>
      <c r="N374" s="73" t="s">
        <v>52</v>
      </c>
      <c r="O374" s="75">
        <v>0</v>
      </c>
      <c r="P374" s="75">
        <v>0.45</v>
      </c>
      <c r="Q374" s="75">
        <v>1</v>
      </c>
      <c r="R374" s="76">
        <v>1</v>
      </c>
      <c r="S374" s="85">
        <f t="shared" ref="S374" si="1523">SUM(O374:O374)*M373</f>
        <v>0</v>
      </c>
      <c r="T374" s="86">
        <f t="shared" ref="T374" si="1524">SUM(P374:P374)*M373</f>
        <v>9.0000000000000011E-2</v>
      </c>
      <c r="U374" s="86">
        <f t="shared" ref="U374" si="1525">SUM(Q374:Q374)*M373</f>
        <v>0.2</v>
      </c>
      <c r="V374" s="87">
        <f t="shared" ref="V374" si="1526">SUM(R374:R374)*M373</f>
        <v>0.2</v>
      </c>
      <c r="W374" s="88">
        <f t="shared" si="1336"/>
        <v>0.2</v>
      </c>
      <c r="X374" s="249"/>
      <c r="Y374" s="252"/>
      <c r="Z374" s="255"/>
      <c r="AA374" s="258"/>
      <c r="AB374" s="258"/>
      <c r="AC374" s="369"/>
      <c r="AD374" s="754"/>
      <c r="AE374" s="57"/>
      <c r="AF374" s="235"/>
      <c r="AG374" s="229"/>
      <c r="AH374" s="236"/>
      <c r="AI374" s="236"/>
      <c r="AJ374" s="786"/>
      <c r="AK374" s="69"/>
      <c r="AP374" s="71"/>
      <c r="AQ374" s="239"/>
    </row>
    <row r="375" spans="1:43" ht="30" customHeight="1" x14ac:dyDescent="0.3">
      <c r="A375" s="1000"/>
      <c r="B375" s="793"/>
      <c r="C375" s="734"/>
      <c r="D375" s="737"/>
      <c r="E375" s="706"/>
      <c r="F375" s="709"/>
      <c r="G375" s="739" t="s">
        <v>474</v>
      </c>
      <c r="H375" s="742">
        <v>48</v>
      </c>
      <c r="I375" s="729" t="s">
        <v>475</v>
      </c>
      <c r="J375" s="729" t="s">
        <v>476</v>
      </c>
      <c r="K375" s="683">
        <f>+AA375/(W375+W377)</f>
        <v>0.875</v>
      </c>
      <c r="L375" s="732" t="s">
        <v>477</v>
      </c>
      <c r="M375" s="688">
        <v>0.75</v>
      </c>
      <c r="N375" s="39" t="s">
        <v>46</v>
      </c>
      <c r="O375" s="41">
        <v>0.25</v>
      </c>
      <c r="P375" s="41">
        <v>1</v>
      </c>
      <c r="Q375" s="41">
        <v>1</v>
      </c>
      <c r="R375" s="42">
        <v>1</v>
      </c>
      <c r="S375" s="43">
        <f t="shared" ref="S375" si="1527">SUM(O375:O375)*M375</f>
        <v>0.1875</v>
      </c>
      <c r="T375" s="44">
        <f t="shared" ref="T375" si="1528">SUM(P375:P375)*M375</f>
        <v>0.75</v>
      </c>
      <c r="U375" s="44">
        <f t="shared" ref="U375" si="1529">SUM(Q375:Q375)*M375</f>
        <v>0.75</v>
      </c>
      <c r="V375" s="45">
        <f t="shared" ref="V375" si="1530">SUM(R375:R375)*M375</f>
        <v>0.75</v>
      </c>
      <c r="W375" s="46">
        <f t="shared" si="1336"/>
        <v>0.75</v>
      </c>
      <c r="X375" s="247">
        <f>+S376+S378</f>
        <v>0.8</v>
      </c>
      <c r="Y375" s="250">
        <f>+T376+T378</f>
        <v>0.8</v>
      </c>
      <c r="Z375" s="253">
        <f>+U376+U378</f>
        <v>0.875</v>
      </c>
      <c r="AA375" s="256">
        <f>+V376+V378</f>
        <v>0.875</v>
      </c>
      <c r="AB375" s="256">
        <f>+W376+W378</f>
        <v>0.875</v>
      </c>
      <c r="AC375" s="369"/>
      <c r="AD375" s="746" t="s">
        <v>478</v>
      </c>
      <c r="AE375" s="47"/>
      <c r="AF375" s="228" t="str">
        <f t="shared" si="1450"/>
        <v>EQUILIBRADA</v>
      </c>
      <c r="AG375" s="228" t="str">
        <f>IF(COUNTIF(AF375:AF378,"PARA MEJORAR")&gt;=1,"PARA MEJORAR","BIEN")</f>
        <v>PARA MEJORAR</v>
      </c>
      <c r="AH375" s="236"/>
      <c r="AI375" s="236"/>
      <c r="AJ375" s="786"/>
      <c r="AK375" s="58"/>
      <c r="AL375" s="59"/>
      <c r="AM375" s="59"/>
      <c r="AN375" s="59"/>
      <c r="AO375" s="59"/>
      <c r="AP375" s="60"/>
      <c r="AQ375" s="237"/>
    </row>
    <row r="376" spans="1:43" ht="30" customHeight="1" thickBot="1" x14ac:dyDescent="0.35">
      <c r="A376" s="1000"/>
      <c r="B376" s="793"/>
      <c r="C376" s="734"/>
      <c r="D376" s="737"/>
      <c r="E376" s="706"/>
      <c r="F376" s="709"/>
      <c r="G376" s="740"/>
      <c r="H376" s="743"/>
      <c r="I376" s="730"/>
      <c r="J376" s="730"/>
      <c r="K376" s="684"/>
      <c r="L376" s="718"/>
      <c r="M376" s="689"/>
      <c r="N376" s="49" t="s">
        <v>52</v>
      </c>
      <c r="O376" s="51">
        <v>1</v>
      </c>
      <c r="P376" s="51">
        <v>1</v>
      </c>
      <c r="Q376" s="51">
        <v>1</v>
      </c>
      <c r="R376" s="52">
        <v>1</v>
      </c>
      <c r="S376" s="53">
        <f t="shared" ref="S376" si="1531">SUM(O376:O376)*M375</f>
        <v>0.75</v>
      </c>
      <c r="T376" s="54">
        <f t="shared" ref="T376" si="1532">SUM(P376:P376)*M375</f>
        <v>0.75</v>
      </c>
      <c r="U376" s="54">
        <f t="shared" ref="U376" si="1533">SUM(Q376:Q376)*M375</f>
        <v>0.75</v>
      </c>
      <c r="V376" s="55">
        <f t="shared" ref="V376" si="1534">SUM(R376:R376)*M375</f>
        <v>0.75</v>
      </c>
      <c r="W376" s="56">
        <f t="shared" si="1336"/>
        <v>0.75</v>
      </c>
      <c r="X376" s="248"/>
      <c r="Y376" s="251"/>
      <c r="Z376" s="254"/>
      <c r="AA376" s="257"/>
      <c r="AB376" s="257"/>
      <c r="AC376" s="369"/>
      <c r="AD376" s="758"/>
      <c r="AE376" s="57"/>
      <c r="AF376" s="235"/>
      <c r="AG376" s="236"/>
      <c r="AH376" s="236"/>
      <c r="AI376" s="236"/>
      <c r="AJ376" s="786"/>
      <c r="AK376" s="69"/>
      <c r="AP376" s="71"/>
      <c r="AQ376" s="238"/>
    </row>
    <row r="377" spans="1:43" ht="30" customHeight="1" x14ac:dyDescent="0.3">
      <c r="A377" s="1000"/>
      <c r="B377" s="793"/>
      <c r="C377" s="734"/>
      <c r="D377" s="737"/>
      <c r="E377" s="706"/>
      <c r="F377" s="709"/>
      <c r="G377" s="740"/>
      <c r="H377" s="743"/>
      <c r="I377" s="730"/>
      <c r="J377" s="730"/>
      <c r="K377" s="684"/>
      <c r="L377" s="717" t="s">
        <v>479</v>
      </c>
      <c r="M377" s="719">
        <v>0.25</v>
      </c>
      <c r="N377" s="72" t="s">
        <v>46</v>
      </c>
      <c r="O377" s="90">
        <v>0</v>
      </c>
      <c r="P377" s="90">
        <v>0</v>
      </c>
      <c r="Q377" s="90">
        <v>0.5</v>
      </c>
      <c r="R377" s="89">
        <v>1</v>
      </c>
      <c r="S377" s="65">
        <f t="shared" ref="S377" si="1535">SUM(O377:O377)*M377</f>
        <v>0</v>
      </c>
      <c r="T377" s="66">
        <f t="shared" ref="T377" si="1536">SUM(P377:P377)*M377</f>
        <v>0</v>
      </c>
      <c r="U377" s="66">
        <f t="shared" ref="U377" si="1537">SUM(Q377:Q377)*M377</f>
        <v>0.125</v>
      </c>
      <c r="V377" s="67">
        <f t="shared" ref="V377" si="1538">SUM(R377:R377)*M377</f>
        <v>0.25</v>
      </c>
      <c r="W377" s="68">
        <f t="shared" si="1336"/>
        <v>0.25</v>
      </c>
      <c r="X377" s="248"/>
      <c r="Y377" s="251"/>
      <c r="Z377" s="254"/>
      <c r="AA377" s="257"/>
      <c r="AB377" s="257"/>
      <c r="AC377" s="369"/>
      <c r="AD377" s="745" t="s">
        <v>397</v>
      </c>
      <c r="AE377" s="47"/>
      <c r="AF377" s="228" t="str">
        <f t="shared" si="1450"/>
        <v>PARA MEJORAR</v>
      </c>
      <c r="AG377" s="236"/>
      <c r="AH377" s="236"/>
      <c r="AI377" s="236"/>
      <c r="AJ377" s="786"/>
      <c r="AK377" s="69"/>
      <c r="AP377" s="71"/>
      <c r="AQ377" s="238"/>
    </row>
    <row r="378" spans="1:43" ht="30" customHeight="1" thickBot="1" x14ac:dyDescent="0.35">
      <c r="A378" s="1000"/>
      <c r="B378" s="793"/>
      <c r="C378" s="734"/>
      <c r="D378" s="737"/>
      <c r="E378" s="706"/>
      <c r="F378" s="709"/>
      <c r="G378" s="741"/>
      <c r="H378" s="744"/>
      <c r="I378" s="731"/>
      <c r="J378" s="731"/>
      <c r="K378" s="685"/>
      <c r="L378" s="721"/>
      <c r="M378" s="722"/>
      <c r="N378" s="73" t="s">
        <v>52</v>
      </c>
      <c r="O378" s="75">
        <v>0.2</v>
      </c>
      <c r="P378" s="75">
        <v>0.2</v>
      </c>
      <c r="Q378" s="75">
        <v>0.5</v>
      </c>
      <c r="R378" s="76">
        <v>0.5</v>
      </c>
      <c r="S378" s="85">
        <f t="shared" ref="S378" si="1539">SUM(O378:O378)*M377</f>
        <v>0.05</v>
      </c>
      <c r="T378" s="86">
        <f t="shared" ref="T378" si="1540">SUM(P378:P378)*M377</f>
        <v>0.05</v>
      </c>
      <c r="U378" s="86">
        <f t="shared" ref="U378" si="1541">SUM(Q378:Q378)*M377</f>
        <v>0.125</v>
      </c>
      <c r="V378" s="87">
        <f t="shared" ref="V378" si="1542">SUM(R378:R378)*M377</f>
        <v>0.125</v>
      </c>
      <c r="W378" s="88">
        <f t="shared" si="1336"/>
        <v>0.125</v>
      </c>
      <c r="X378" s="249"/>
      <c r="Y378" s="252"/>
      <c r="Z378" s="255"/>
      <c r="AA378" s="258"/>
      <c r="AB378" s="258"/>
      <c r="AC378" s="369"/>
      <c r="AD378" s="754"/>
      <c r="AE378" s="57"/>
      <c r="AF378" s="235"/>
      <c r="AG378" s="229"/>
      <c r="AH378" s="236"/>
      <c r="AI378" s="236"/>
      <c r="AJ378" s="786"/>
      <c r="AK378" s="69"/>
      <c r="AP378" s="71"/>
      <c r="AQ378" s="239"/>
    </row>
    <row r="379" spans="1:43" ht="30" customHeight="1" x14ac:dyDescent="0.3">
      <c r="A379" s="1000"/>
      <c r="B379" s="793"/>
      <c r="C379" s="734"/>
      <c r="D379" s="737"/>
      <c r="E379" s="706"/>
      <c r="F379" s="709"/>
      <c r="G379" s="739" t="s">
        <v>480</v>
      </c>
      <c r="H379" s="742">
        <v>49</v>
      </c>
      <c r="I379" s="729" t="s">
        <v>481</v>
      </c>
      <c r="J379" s="729" t="s">
        <v>482</v>
      </c>
      <c r="K379" s="683">
        <f>+AA379/(W379+W381+W383)</f>
        <v>0.92500000000000004</v>
      </c>
      <c r="L379" s="732" t="s">
        <v>483</v>
      </c>
      <c r="M379" s="688">
        <v>0.5</v>
      </c>
      <c r="N379" s="39" t="s">
        <v>46</v>
      </c>
      <c r="O379" s="41">
        <v>0.25</v>
      </c>
      <c r="P379" s="41">
        <v>1</v>
      </c>
      <c r="Q379" s="41">
        <v>1</v>
      </c>
      <c r="R379" s="42">
        <v>1</v>
      </c>
      <c r="S379" s="43">
        <f t="shared" ref="S379" si="1543">SUM(O379:O379)*M379</f>
        <v>0.125</v>
      </c>
      <c r="T379" s="44">
        <f t="shared" ref="T379" si="1544">SUM(P379:P379)*M379</f>
        <v>0.5</v>
      </c>
      <c r="U379" s="44">
        <f t="shared" ref="U379" si="1545">SUM(Q379:Q379)*M379</f>
        <v>0.5</v>
      </c>
      <c r="V379" s="45">
        <f t="shared" ref="V379" si="1546">SUM(R379:R379)*M379</f>
        <v>0.5</v>
      </c>
      <c r="W379" s="46">
        <f t="shared" si="1336"/>
        <v>0.5</v>
      </c>
      <c r="X379" s="247">
        <f>+S380+S382+S384</f>
        <v>6.25E-2</v>
      </c>
      <c r="Y379" s="250">
        <f>+T380+T382+T384</f>
        <v>0.23749999999999999</v>
      </c>
      <c r="Z379" s="253">
        <f>+U380+U382+U384</f>
        <v>0.73750000000000004</v>
      </c>
      <c r="AA379" s="256">
        <f>+V380+V382+V384</f>
        <v>0.92500000000000004</v>
      </c>
      <c r="AB379" s="256">
        <f>+W380+W382+W384</f>
        <v>0.92500000000000004</v>
      </c>
      <c r="AC379" s="369"/>
      <c r="AD379" s="746" t="s">
        <v>484</v>
      </c>
      <c r="AE379" s="47"/>
      <c r="AF379" s="228" t="str">
        <f t="shared" si="1450"/>
        <v>EQUILIBRADA</v>
      </c>
      <c r="AG379" s="228" t="str">
        <f>IF(COUNTIF(AF379:AF384,"PARA MEJORAR")&gt;=1,"PARA MEJORAR","BIEN")</f>
        <v>PARA MEJORAR</v>
      </c>
      <c r="AH379" s="236"/>
      <c r="AI379" s="236"/>
      <c r="AJ379" s="786"/>
      <c r="AK379" s="58"/>
      <c r="AL379" s="59"/>
      <c r="AM379" s="59"/>
      <c r="AN379" s="59"/>
      <c r="AO379" s="59"/>
      <c r="AP379" s="60"/>
      <c r="AQ379" s="237"/>
    </row>
    <row r="380" spans="1:43" ht="30" customHeight="1" thickBot="1" x14ac:dyDescent="0.35">
      <c r="A380" s="1000"/>
      <c r="B380" s="793"/>
      <c r="C380" s="734"/>
      <c r="D380" s="737"/>
      <c r="E380" s="706"/>
      <c r="F380" s="709"/>
      <c r="G380" s="740"/>
      <c r="H380" s="743"/>
      <c r="I380" s="730"/>
      <c r="J380" s="730"/>
      <c r="K380" s="684"/>
      <c r="L380" s="718"/>
      <c r="M380" s="689"/>
      <c r="N380" s="49" t="s">
        <v>52</v>
      </c>
      <c r="O380" s="51">
        <v>0</v>
      </c>
      <c r="P380" s="51">
        <v>0.3</v>
      </c>
      <c r="Q380" s="51">
        <v>1</v>
      </c>
      <c r="R380" s="52">
        <v>1</v>
      </c>
      <c r="S380" s="53">
        <f t="shared" ref="S380" si="1547">SUM(O380:O380)*M379</f>
        <v>0</v>
      </c>
      <c r="T380" s="54">
        <f t="shared" ref="T380" si="1548">SUM(P380:P380)*M379</f>
        <v>0.15</v>
      </c>
      <c r="U380" s="54">
        <f t="shared" ref="U380" si="1549">SUM(Q380:Q380)*M379</f>
        <v>0.5</v>
      </c>
      <c r="V380" s="55">
        <f t="shared" ref="V380" si="1550">SUM(R380:R380)*M379</f>
        <v>0.5</v>
      </c>
      <c r="W380" s="56">
        <f t="shared" si="1336"/>
        <v>0.5</v>
      </c>
      <c r="X380" s="248"/>
      <c r="Y380" s="251"/>
      <c r="Z380" s="254"/>
      <c r="AA380" s="257"/>
      <c r="AB380" s="257"/>
      <c r="AC380" s="369"/>
      <c r="AD380" s="758"/>
      <c r="AE380" s="57"/>
      <c r="AF380" s="235"/>
      <c r="AG380" s="236"/>
      <c r="AH380" s="236"/>
      <c r="AI380" s="236"/>
      <c r="AJ380" s="786"/>
      <c r="AK380" s="69"/>
      <c r="AP380" s="71"/>
      <c r="AQ380" s="238"/>
    </row>
    <row r="381" spans="1:43" ht="30" customHeight="1" x14ac:dyDescent="0.3">
      <c r="A381" s="1000"/>
      <c r="B381" s="793"/>
      <c r="C381" s="734"/>
      <c r="D381" s="737"/>
      <c r="E381" s="706"/>
      <c r="F381" s="709"/>
      <c r="G381" s="740"/>
      <c r="H381" s="743"/>
      <c r="I381" s="730"/>
      <c r="J381" s="730"/>
      <c r="K381" s="684"/>
      <c r="L381" s="717" t="s">
        <v>485</v>
      </c>
      <c r="M381" s="719">
        <v>0.25</v>
      </c>
      <c r="N381" s="72" t="s">
        <v>46</v>
      </c>
      <c r="O381" s="90">
        <v>0</v>
      </c>
      <c r="P381" s="90">
        <v>0</v>
      </c>
      <c r="Q381" s="90">
        <v>0.5</v>
      </c>
      <c r="R381" s="89">
        <v>1</v>
      </c>
      <c r="S381" s="65">
        <f t="shared" ref="S381" si="1551">SUM(O381:O381)*M381</f>
        <v>0</v>
      </c>
      <c r="T381" s="66">
        <f t="shared" ref="T381" si="1552">SUM(P381:P381)*M381</f>
        <v>0</v>
      </c>
      <c r="U381" s="66">
        <f t="shared" ref="U381" si="1553">SUM(Q381:Q381)*M381</f>
        <v>0.125</v>
      </c>
      <c r="V381" s="67">
        <f t="shared" ref="V381" si="1554">SUM(R381:R381)*M381</f>
        <v>0.25</v>
      </c>
      <c r="W381" s="68">
        <f t="shared" si="1336"/>
        <v>0.25</v>
      </c>
      <c r="X381" s="248"/>
      <c r="Y381" s="251"/>
      <c r="Z381" s="254"/>
      <c r="AA381" s="257"/>
      <c r="AB381" s="257"/>
      <c r="AC381" s="369"/>
      <c r="AD381" s="745" t="s">
        <v>397</v>
      </c>
      <c r="AE381" s="47"/>
      <c r="AF381" s="228" t="str">
        <f t="shared" si="1450"/>
        <v>EQUILIBRADA</v>
      </c>
      <c r="AG381" s="236"/>
      <c r="AH381" s="236"/>
      <c r="AI381" s="236"/>
      <c r="AJ381" s="786"/>
      <c r="AK381" s="69"/>
      <c r="AP381" s="71"/>
      <c r="AQ381" s="238"/>
    </row>
    <row r="382" spans="1:43" ht="30" customHeight="1" thickBot="1" x14ac:dyDescent="0.35">
      <c r="A382" s="1000"/>
      <c r="B382" s="793"/>
      <c r="C382" s="734"/>
      <c r="D382" s="737"/>
      <c r="E382" s="706"/>
      <c r="F382" s="709"/>
      <c r="G382" s="740"/>
      <c r="H382" s="743"/>
      <c r="I382" s="730"/>
      <c r="J382" s="730"/>
      <c r="K382" s="684"/>
      <c r="L382" s="718"/>
      <c r="M382" s="689"/>
      <c r="N382" s="49" t="s">
        <v>52</v>
      </c>
      <c r="O382" s="51">
        <v>0</v>
      </c>
      <c r="P382" s="51">
        <v>0.1</v>
      </c>
      <c r="Q382" s="51">
        <v>0.25</v>
      </c>
      <c r="R382" s="52">
        <v>1</v>
      </c>
      <c r="S382" s="53">
        <f t="shared" ref="S382" si="1555">SUM(O382:O382)*M381</f>
        <v>0</v>
      </c>
      <c r="T382" s="54">
        <f t="shared" ref="T382" si="1556">SUM(P382:P382)*M381</f>
        <v>2.5000000000000001E-2</v>
      </c>
      <c r="U382" s="54">
        <f t="shared" ref="U382" si="1557">SUM(Q382:Q382)*M381</f>
        <v>6.25E-2</v>
      </c>
      <c r="V382" s="55">
        <f t="shared" ref="V382" si="1558">SUM(R382:R382)*M381</f>
        <v>0.25</v>
      </c>
      <c r="W382" s="56">
        <f t="shared" si="1336"/>
        <v>0.25</v>
      </c>
      <c r="X382" s="248"/>
      <c r="Y382" s="251"/>
      <c r="Z382" s="254"/>
      <c r="AA382" s="257"/>
      <c r="AB382" s="257"/>
      <c r="AC382" s="369"/>
      <c r="AD382" s="747"/>
      <c r="AE382" s="57"/>
      <c r="AF382" s="235"/>
      <c r="AG382" s="236"/>
      <c r="AH382" s="236"/>
      <c r="AI382" s="236"/>
      <c r="AJ382" s="786"/>
      <c r="AK382" s="69"/>
      <c r="AP382" s="71"/>
      <c r="AQ382" s="238"/>
    </row>
    <row r="383" spans="1:43" ht="30" customHeight="1" x14ac:dyDescent="0.3">
      <c r="A383" s="1000"/>
      <c r="B383" s="793"/>
      <c r="C383" s="734"/>
      <c r="D383" s="737"/>
      <c r="E383" s="706"/>
      <c r="F383" s="709"/>
      <c r="G383" s="740"/>
      <c r="H383" s="743"/>
      <c r="I383" s="730"/>
      <c r="J383" s="730"/>
      <c r="K383" s="684"/>
      <c r="L383" s="717" t="s">
        <v>486</v>
      </c>
      <c r="M383" s="719">
        <v>0.25</v>
      </c>
      <c r="N383" s="72" t="s">
        <v>46</v>
      </c>
      <c r="O383" s="90">
        <v>0.25</v>
      </c>
      <c r="P383" s="90">
        <v>0.5</v>
      </c>
      <c r="Q383" s="90">
        <v>0.75</v>
      </c>
      <c r="R383" s="89">
        <v>1</v>
      </c>
      <c r="S383" s="65">
        <f t="shared" ref="S383" si="1559">SUM(O383:O383)*M383</f>
        <v>6.25E-2</v>
      </c>
      <c r="T383" s="66">
        <f t="shared" ref="T383" si="1560">SUM(P383:P383)*M383</f>
        <v>0.125</v>
      </c>
      <c r="U383" s="66">
        <f t="shared" ref="U383" si="1561">SUM(Q383:Q383)*M383</f>
        <v>0.1875</v>
      </c>
      <c r="V383" s="67">
        <f t="shared" ref="V383" si="1562">SUM(R383:R383)*M383</f>
        <v>0.25</v>
      </c>
      <c r="W383" s="68">
        <f t="shared" si="1336"/>
        <v>0.25</v>
      </c>
      <c r="X383" s="248"/>
      <c r="Y383" s="251"/>
      <c r="Z383" s="254"/>
      <c r="AA383" s="257"/>
      <c r="AB383" s="257"/>
      <c r="AC383" s="369"/>
      <c r="AD383" s="747"/>
      <c r="AE383" s="47"/>
      <c r="AF383" s="228" t="str">
        <f t="shared" si="1450"/>
        <v>PARA MEJORAR</v>
      </c>
      <c r="AG383" s="236"/>
      <c r="AH383" s="236"/>
      <c r="AI383" s="236"/>
      <c r="AJ383" s="786"/>
      <c r="AK383" s="69"/>
      <c r="AP383" s="71"/>
      <c r="AQ383" s="238"/>
    </row>
    <row r="384" spans="1:43" ht="30" customHeight="1" thickBot="1" x14ac:dyDescent="0.35">
      <c r="A384" s="1000"/>
      <c r="B384" s="793"/>
      <c r="C384" s="735"/>
      <c r="D384" s="738"/>
      <c r="E384" s="707"/>
      <c r="F384" s="710"/>
      <c r="G384" s="741"/>
      <c r="H384" s="744"/>
      <c r="I384" s="731"/>
      <c r="J384" s="731"/>
      <c r="K384" s="685"/>
      <c r="L384" s="721"/>
      <c r="M384" s="722"/>
      <c r="N384" s="73" t="s">
        <v>52</v>
      </c>
      <c r="O384" s="75">
        <v>0.25</v>
      </c>
      <c r="P384" s="75">
        <v>0.25</v>
      </c>
      <c r="Q384" s="75">
        <v>0.7</v>
      </c>
      <c r="R384" s="76">
        <v>0.7</v>
      </c>
      <c r="S384" s="85">
        <f t="shared" ref="S384" si="1563">SUM(O384:O384)*M383</f>
        <v>6.25E-2</v>
      </c>
      <c r="T384" s="86">
        <f t="shared" ref="T384" si="1564">SUM(P384:P384)*M383</f>
        <v>6.25E-2</v>
      </c>
      <c r="U384" s="86">
        <f t="shared" ref="U384" si="1565">SUM(Q384:Q384)*M383</f>
        <v>0.17499999999999999</v>
      </c>
      <c r="V384" s="87">
        <f t="shared" ref="V384" si="1566">SUM(R384:R384)*M383</f>
        <v>0.17499999999999999</v>
      </c>
      <c r="W384" s="88">
        <f t="shared" si="1336"/>
        <v>0.17499999999999999</v>
      </c>
      <c r="X384" s="249"/>
      <c r="Y384" s="252"/>
      <c r="Z384" s="255"/>
      <c r="AA384" s="258"/>
      <c r="AB384" s="258"/>
      <c r="AC384" s="369"/>
      <c r="AD384" s="754"/>
      <c r="AE384" s="57"/>
      <c r="AF384" s="235"/>
      <c r="AG384" s="229"/>
      <c r="AH384" s="229"/>
      <c r="AI384" s="236"/>
      <c r="AJ384" s="786"/>
      <c r="AK384" s="69"/>
      <c r="AP384" s="71"/>
      <c r="AQ384" s="239"/>
    </row>
    <row r="385" spans="1:43" ht="30" customHeight="1" x14ac:dyDescent="0.3">
      <c r="A385" s="1000"/>
      <c r="B385" s="793"/>
      <c r="C385" s="733">
        <v>25</v>
      </c>
      <c r="D385" s="736" t="s">
        <v>487</v>
      </c>
      <c r="E385" s="705">
        <v>26</v>
      </c>
      <c r="F385" s="708" t="s">
        <v>488</v>
      </c>
      <c r="G385" s="739" t="s">
        <v>489</v>
      </c>
      <c r="H385" s="714">
        <v>50</v>
      </c>
      <c r="I385" s="729" t="s">
        <v>490</v>
      </c>
      <c r="J385" s="729" t="s">
        <v>491</v>
      </c>
      <c r="K385" s="683">
        <f>+AA385/(W385+W387+W389+W391+W393+W395+W397+W399)</f>
        <v>0.91500000000000004</v>
      </c>
      <c r="L385" s="732" t="s">
        <v>492</v>
      </c>
      <c r="M385" s="688">
        <v>0.1</v>
      </c>
      <c r="N385" s="39" t="s">
        <v>46</v>
      </c>
      <c r="O385" s="41">
        <v>0</v>
      </c>
      <c r="P385" s="41">
        <v>0.1</v>
      </c>
      <c r="Q385" s="41">
        <v>0.35</v>
      </c>
      <c r="R385" s="42">
        <v>1</v>
      </c>
      <c r="S385" s="43">
        <f t="shared" ref="S385" si="1567">SUM(O385:O385)*M385</f>
        <v>0</v>
      </c>
      <c r="T385" s="44">
        <f t="shared" ref="T385" si="1568">SUM(P385:P385)*M385</f>
        <v>1.0000000000000002E-2</v>
      </c>
      <c r="U385" s="44">
        <f t="shared" ref="U385" si="1569">SUM(Q385:Q385)*M385</f>
        <v>3.4999999999999996E-2</v>
      </c>
      <c r="V385" s="45">
        <f t="shared" ref="V385" si="1570">SUM(R385:R385)*M385</f>
        <v>0.1</v>
      </c>
      <c r="W385" s="46">
        <f t="shared" si="1336"/>
        <v>0.1</v>
      </c>
      <c r="X385" s="247">
        <f>+S386+S398+S400+S388+S390+S392+S394+S396</f>
        <v>6.5000000000000002E-2</v>
      </c>
      <c r="Y385" s="250">
        <f>+T386+T398+T400+T388+T390+T392+T394+T396</f>
        <v>0.16500000000000004</v>
      </c>
      <c r="Z385" s="253">
        <f>+U386+U398+U400+U388+U390+U392+U394+U396</f>
        <v>0.73810000000000009</v>
      </c>
      <c r="AA385" s="256">
        <f>+V386+V398+V400+V388+V390+V392+V394+V396</f>
        <v>0.91500000000000004</v>
      </c>
      <c r="AB385" s="256">
        <f>+W386+W398+W400+W388+W390+W392+W394+W396</f>
        <v>0.91500000000000004</v>
      </c>
      <c r="AC385" s="788"/>
      <c r="AD385" s="746" t="s">
        <v>441</v>
      </c>
      <c r="AE385" s="47"/>
      <c r="AF385" s="228" t="str">
        <f t="shared" si="1450"/>
        <v>EQUILIBRADA</v>
      </c>
      <c r="AG385" s="228" t="str">
        <f>IF(COUNTIF(AF385:AF400,"PARA MEJORAR")&gt;=1,"PARA MEJORAR","BIEN")</f>
        <v>PARA MEJORAR</v>
      </c>
      <c r="AH385" s="228" t="str">
        <f>IF(COUNTIF(AG385:AG400,"PARA MEJORAR")&gt;=1,"PARA MEJORAR","BIEN")</f>
        <v>PARA MEJORAR</v>
      </c>
      <c r="AI385" s="236"/>
      <c r="AJ385" s="786"/>
      <c r="AK385" s="58"/>
      <c r="AL385" s="59"/>
      <c r="AM385" s="59"/>
      <c r="AN385" s="59"/>
      <c r="AO385" s="59"/>
      <c r="AP385" s="60"/>
      <c r="AQ385" s="237"/>
    </row>
    <row r="386" spans="1:43" ht="30" customHeight="1" thickBot="1" x14ac:dyDescent="0.35">
      <c r="A386" s="1000"/>
      <c r="B386" s="793"/>
      <c r="C386" s="734"/>
      <c r="D386" s="737"/>
      <c r="E386" s="706"/>
      <c r="F386" s="709"/>
      <c r="G386" s="740"/>
      <c r="H386" s="715"/>
      <c r="I386" s="730"/>
      <c r="J386" s="730"/>
      <c r="K386" s="684"/>
      <c r="L386" s="718"/>
      <c r="M386" s="689"/>
      <c r="N386" s="49" t="s">
        <v>52</v>
      </c>
      <c r="O386" s="51">
        <v>0.02</v>
      </c>
      <c r="P386" s="51">
        <v>0.02</v>
      </c>
      <c r="Q386" s="51">
        <v>0.8</v>
      </c>
      <c r="R386" s="52">
        <v>1</v>
      </c>
      <c r="S386" s="53">
        <f t="shared" ref="S386" si="1571">SUM(O386:O386)*M385</f>
        <v>2E-3</v>
      </c>
      <c r="T386" s="54">
        <f t="shared" ref="T386" si="1572">SUM(P386:P386)*M385</f>
        <v>2E-3</v>
      </c>
      <c r="U386" s="54">
        <f t="shared" ref="U386" si="1573">SUM(Q386:Q386)*M385</f>
        <v>8.0000000000000016E-2</v>
      </c>
      <c r="V386" s="55">
        <f t="shared" ref="V386" si="1574">SUM(R386:R386)*M385</f>
        <v>0.1</v>
      </c>
      <c r="W386" s="56">
        <f t="shared" si="1336"/>
        <v>0.1</v>
      </c>
      <c r="X386" s="248"/>
      <c r="Y386" s="251"/>
      <c r="Z386" s="254"/>
      <c r="AA386" s="257"/>
      <c r="AB386" s="257"/>
      <c r="AC386" s="788"/>
      <c r="AD386" s="747"/>
      <c r="AE386" s="57"/>
      <c r="AF386" s="235"/>
      <c r="AG386" s="236"/>
      <c r="AH386" s="236"/>
      <c r="AI386" s="236"/>
      <c r="AJ386" s="786"/>
      <c r="AK386" s="69"/>
      <c r="AP386" s="71"/>
      <c r="AQ386" s="238"/>
    </row>
    <row r="387" spans="1:43" ht="30" customHeight="1" x14ac:dyDescent="0.3">
      <c r="A387" s="1000"/>
      <c r="B387" s="793"/>
      <c r="C387" s="734"/>
      <c r="D387" s="737"/>
      <c r="E387" s="706"/>
      <c r="F387" s="709"/>
      <c r="G387" s="740"/>
      <c r="H387" s="715"/>
      <c r="I387" s="730"/>
      <c r="J387" s="730"/>
      <c r="K387" s="684"/>
      <c r="L387" s="717" t="s">
        <v>493</v>
      </c>
      <c r="M387" s="719">
        <v>0.1</v>
      </c>
      <c r="N387" s="72" t="s">
        <v>46</v>
      </c>
      <c r="O387" s="63">
        <v>0</v>
      </c>
      <c r="P387" s="63">
        <v>0.1</v>
      </c>
      <c r="Q387" s="63">
        <v>0.35</v>
      </c>
      <c r="R387" s="64">
        <v>1</v>
      </c>
      <c r="S387" s="65">
        <f t="shared" ref="S387" si="1575">SUM(O387:O387)*M387</f>
        <v>0</v>
      </c>
      <c r="T387" s="66">
        <f t="shared" ref="T387" si="1576">SUM(P387:P387)*M387</f>
        <v>1.0000000000000002E-2</v>
      </c>
      <c r="U387" s="66">
        <f t="shared" ref="U387" si="1577">SUM(Q387:Q387)*M387</f>
        <v>3.4999999999999996E-2</v>
      </c>
      <c r="V387" s="67">
        <f t="shared" ref="V387" si="1578">SUM(R387:R387)*M387</f>
        <v>0.1</v>
      </c>
      <c r="W387" s="68">
        <f t="shared" si="1336"/>
        <v>0.1</v>
      </c>
      <c r="X387" s="248"/>
      <c r="Y387" s="251"/>
      <c r="Z387" s="254"/>
      <c r="AA387" s="257"/>
      <c r="AB387" s="257"/>
      <c r="AC387" s="788"/>
      <c r="AD387" s="720" t="s">
        <v>441</v>
      </c>
      <c r="AE387" s="47"/>
      <c r="AF387" s="228" t="str">
        <f t="shared" si="1450"/>
        <v>PARA MEJORAR</v>
      </c>
      <c r="AG387" s="236"/>
      <c r="AH387" s="236"/>
      <c r="AI387" s="236"/>
      <c r="AJ387" s="786"/>
      <c r="AK387" s="69"/>
      <c r="AP387" s="71"/>
      <c r="AQ387" s="238"/>
    </row>
    <row r="388" spans="1:43" ht="30" customHeight="1" thickBot="1" x14ac:dyDescent="0.35">
      <c r="A388" s="1000"/>
      <c r="B388" s="793"/>
      <c r="C388" s="734"/>
      <c r="D388" s="737"/>
      <c r="E388" s="706"/>
      <c r="F388" s="709"/>
      <c r="G388" s="740"/>
      <c r="H388" s="715"/>
      <c r="I388" s="730"/>
      <c r="J388" s="730"/>
      <c r="K388" s="684"/>
      <c r="L388" s="718"/>
      <c r="M388" s="689"/>
      <c r="N388" s="49" t="s">
        <v>52</v>
      </c>
      <c r="O388" s="51">
        <v>0.04</v>
      </c>
      <c r="P388" s="51">
        <v>0.18</v>
      </c>
      <c r="Q388" s="51">
        <v>0.8</v>
      </c>
      <c r="R388" s="52">
        <v>0.96</v>
      </c>
      <c r="S388" s="53">
        <f t="shared" ref="S388" si="1579">SUM(O388:O388)*M387</f>
        <v>4.0000000000000001E-3</v>
      </c>
      <c r="T388" s="54">
        <f t="shared" ref="T388" si="1580">SUM(P388:P388)*M387</f>
        <v>1.7999999999999999E-2</v>
      </c>
      <c r="U388" s="54">
        <f t="shared" ref="U388" si="1581">SUM(Q388:Q388)*M387</f>
        <v>8.0000000000000016E-2</v>
      </c>
      <c r="V388" s="55">
        <f t="shared" ref="V388" si="1582">SUM(R388:R388)*M387</f>
        <v>9.6000000000000002E-2</v>
      </c>
      <c r="W388" s="56">
        <f t="shared" si="1336"/>
        <v>9.6000000000000002E-2</v>
      </c>
      <c r="X388" s="248"/>
      <c r="Y388" s="251"/>
      <c r="Z388" s="254"/>
      <c r="AA388" s="257"/>
      <c r="AB388" s="257"/>
      <c r="AC388" s="788"/>
      <c r="AD388" s="720"/>
      <c r="AE388" s="57"/>
      <c r="AF388" s="235"/>
      <c r="AG388" s="236"/>
      <c r="AH388" s="236"/>
      <c r="AI388" s="236"/>
      <c r="AJ388" s="786"/>
      <c r="AK388" s="69"/>
      <c r="AP388" s="71"/>
      <c r="AQ388" s="238"/>
    </row>
    <row r="389" spans="1:43" ht="30" customHeight="1" x14ac:dyDescent="0.3">
      <c r="A389" s="1000"/>
      <c r="B389" s="793"/>
      <c r="C389" s="734"/>
      <c r="D389" s="737"/>
      <c r="E389" s="706"/>
      <c r="F389" s="709"/>
      <c r="G389" s="740"/>
      <c r="H389" s="715"/>
      <c r="I389" s="730"/>
      <c r="J389" s="730"/>
      <c r="K389" s="684"/>
      <c r="L389" s="717" t="s">
        <v>494</v>
      </c>
      <c r="M389" s="719">
        <v>0.1</v>
      </c>
      <c r="N389" s="72" t="s">
        <v>46</v>
      </c>
      <c r="O389" s="63">
        <v>0</v>
      </c>
      <c r="P389" s="63">
        <v>0.1</v>
      </c>
      <c r="Q389" s="63">
        <v>0.35</v>
      </c>
      <c r="R389" s="64">
        <v>1</v>
      </c>
      <c r="S389" s="65">
        <f t="shared" ref="S389" si="1583">SUM(O389:O389)*M389</f>
        <v>0</v>
      </c>
      <c r="T389" s="66">
        <f t="shared" ref="T389" si="1584">SUM(P389:P389)*M389</f>
        <v>1.0000000000000002E-2</v>
      </c>
      <c r="U389" s="66">
        <f t="shared" ref="U389" si="1585">SUM(Q389:Q389)*M389</f>
        <v>3.4999999999999996E-2</v>
      </c>
      <c r="V389" s="67">
        <f t="shared" ref="V389" si="1586">SUM(R389:R389)*M389</f>
        <v>0.1</v>
      </c>
      <c r="W389" s="68">
        <f t="shared" si="1336"/>
        <v>0.1</v>
      </c>
      <c r="X389" s="248"/>
      <c r="Y389" s="251"/>
      <c r="Z389" s="254"/>
      <c r="AA389" s="257"/>
      <c r="AB389" s="257"/>
      <c r="AC389" s="788"/>
      <c r="AD389" s="720" t="s">
        <v>441</v>
      </c>
      <c r="AE389" s="47"/>
      <c r="AF389" s="228" t="str">
        <f t="shared" si="1450"/>
        <v>EQUILIBRADA</v>
      </c>
      <c r="AG389" s="236"/>
      <c r="AH389" s="236"/>
      <c r="AI389" s="236"/>
      <c r="AJ389" s="786"/>
      <c r="AK389" s="69"/>
      <c r="AP389" s="71"/>
      <c r="AQ389" s="238"/>
    </row>
    <row r="390" spans="1:43" ht="30" customHeight="1" thickBot="1" x14ac:dyDescent="0.35">
      <c r="A390" s="1000"/>
      <c r="B390" s="793"/>
      <c r="C390" s="734"/>
      <c r="D390" s="737"/>
      <c r="E390" s="706"/>
      <c r="F390" s="709"/>
      <c r="G390" s="740"/>
      <c r="H390" s="715"/>
      <c r="I390" s="730"/>
      <c r="J390" s="730"/>
      <c r="K390" s="684"/>
      <c r="L390" s="718"/>
      <c r="M390" s="689"/>
      <c r="N390" s="49" t="s">
        <v>52</v>
      </c>
      <c r="O390" s="51">
        <v>0</v>
      </c>
      <c r="P390" s="51">
        <v>0</v>
      </c>
      <c r="Q390" s="51">
        <v>1</v>
      </c>
      <c r="R390" s="52">
        <v>1</v>
      </c>
      <c r="S390" s="53">
        <f t="shared" ref="S390" si="1587">SUM(O390:O390)*M389</f>
        <v>0</v>
      </c>
      <c r="T390" s="54">
        <f t="shared" ref="T390" si="1588">SUM(P390:P390)*M389</f>
        <v>0</v>
      </c>
      <c r="U390" s="54">
        <f t="shared" ref="U390" si="1589">SUM(Q390:Q390)*M389</f>
        <v>0.1</v>
      </c>
      <c r="V390" s="55">
        <f t="shared" ref="V390" si="1590">SUM(R390:R390)*M389</f>
        <v>0.1</v>
      </c>
      <c r="W390" s="56">
        <f t="shared" si="1336"/>
        <v>0.1</v>
      </c>
      <c r="X390" s="248"/>
      <c r="Y390" s="251"/>
      <c r="Z390" s="254"/>
      <c r="AA390" s="257"/>
      <c r="AB390" s="257"/>
      <c r="AC390" s="788"/>
      <c r="AD390" s="720"/>
      <c r="AE390" s="57"/>
      <c r="AF390" s="235"/>
      <c r="AG390" s="236"/>
      <c r="AH390" s="236"/>
      <c r="AI390" s="236"/>
      <c r="AJ390" s="786"/>
      <c r="AK390" s="69"/>
      <c r="AP390" s="71"/>
      <c r="AQ390" s="238"/>
    </row>
    <row r="391" spans="1:43" ht="30" customHeight="1" x14ac:dyDescent="0.3">
      <c r="A391" s="1000"/>
      <c r="B391" s="793"/>
      <c r="C391" s="734"/>
      <c r="D391" s="737"/>
      <c r="E391" s="706"/>
      <c r="F391" s="709"/>
      <c r="G391" s="740"/>
      <c r="H391" s="715"/>
      <c r="I391" s="730"/>
      <c r="J391" s="730"/>
      <c r="K391" s="684"/>
      <c r="L391" s="717" t="s">
        <v>495</v>
      </c>
      <c r="M391" s="719">
        <v>0.1</v>
      </c>
      <c r="N391" s="72" t="s">
        <v>46</v>
      </c>
      <c r="O391" s="63">
        <v>0</v>
      </c>
      <c r="P391" s="63">
        <v>0.1</v>
      </c>
      <c r="Q391" s="63">
        <v>0.35</v>
      </c>
      <c r="R391" s="64">
        <v>1</v>
      </c>
      <c r="S391" s="65">
        <f t="shared" ref="S391" si="1591">SUM(O391:O391)*M391</f>
        <v>0</v>
      </c>
      <c r="T391" s="66">
        <f t="shared" ref="T391" si="1592">SUM(P391:P391)*M391</f>
        <v>1.0000000000000002E-2</v>
      </c>
      <c r="U391" s="66">
        <f t="shared" ref="U391" si="1593">SUM(Q391:Q391)*M391</f>
        <v>3.4999999999999996E-2</v>
      </c>
      <c r="V391" s="67">
        <f t="shared" ref="V391" si="1594">SUM(R391:R391)*M391</f>
        <v>0.1</v>
      </c>
      <c r="W391" s="68">
        <f t="shared" ref="W391:W454" si="1595">MAX(S391:V391)</f>
        <v>0.1</v>
      </c>
      <c r="X391" s="248"/>
      <c r="Y391" s="251"/>
      <c r="Z391" s="254"/>
      <c r="AA391" s="257"/>
      <c r="AB391" s="257"/>
      <c r="AC391" s="788"/>
      <c r="AD391" s="720" t="s">
        <v>441</v>
      </c>
      <c r="AE391" s="47"/>
      <c r="AF391" s="228" t="str">
        <f t="shared" si="1450"/>
        <v>EQUILIBRADA</v>
      </c>
      <c r="AG391" s="236"/>
      <c r="AH391" s="236"/>
      <c r="AI391" s="236"/>
      <c r="AJ391" s="786"/>
      <c r="AK391" s="69"/>
      <c r="AP391" s="71"/>
      <c r="AQ391" s="238"/>
    </row>
    <row r="392" spans="1:43" ht="30" customHeight="1" thickBot="1" x14ac:dyDescent="0.35">
      <c r="A392" s="1000"/>
      <c r="B392" s="793"/>
      <c r="C392" s="734"/>
      <c r="D392" s="737"/>
      <c r="E392" s="706"/>
      <c r="F392" s="709"/>
      <c r="G392" s="740"/>
      <c r="H392" s="715"/>
      <c r="I392" s="730"/>
      <c r="J392" s="730"/>
      <c r="K392" s="684"/>
      <c r="L392" s="718"/>
      <c r="M392" s="689"/>
      <c r="N392" s="49" t="s">
        <v>52</v>
      </c>
      <c r="O392" s="51">
        <v>7.0000000000000007E-2</v>
      </c>
      <c r="P392" s="51">
        <v>7.0000000000000007E-2</v>
      </c>
      <c r="Q392" s="51">
        <v>1</v>
      </c>
      <c r="R392" s="52">
        <v>1</v>
      </c>
      <c r="S392" s="53">
        <f t="shared" ref="S392" si="1596">SUM(O392:O392)*M391</f>
        <v>7.000000000000001E-3</v>
      </c>
      <c r="T392" s="54">
        <f t="shared" ref="T392" si="1597">SUM(P392:P392)*M391</f>
        <v>7.000000000000001E-3</v>
      </c>
      <c r="U392" s="54">
        <f t="shared" ref="U392" si="1598">SUM(Q392:Q392)*M391</f>
        <v>0.1</v>
      </c>
      <c r="V392" s="55">
        <f t="shared" ref="V392" si="1599">SUM(R392:R392)*M391</f>
        <v>0.1</v>
      </c>
      <c r="W392" s="56">
        <f t="shared" si="1595"/>
        <v>0.1</v>
      </c>
      <c r="X392" s="248"/>
      <c r="Y392" s="251"/>
      <c r="Z392" s="254"/>
      <c r="AA392" s="257"/>
      <c r="AB392" s="257"/>
      <c r="AC392" s="788"/>
      <c r="AD392" s="720"/>
      <c r="AE392" s="57"/>
      <c r="AF392" s="235"/>
      <c r="AG392" s="236"/>
      <c r="AH392" s="236"/>
      <c r="AI392" s="236"/>
      <c r="AJ392" s="786"/>
      <c r="AK392" s="69"/>
      <c r="AP392" s="71"/>
      <c r="AQ392" s="238"/>
    </row>
    <row r="393" spans="1:43" ht="30" customHeight="1" x14ac:dyDescent="0.3">
      <c r="A393" s="1000"/>
      <c r="B393" s="793"/>
      <c r="C393" s="734"/>
      <c r="D393" s="737"/>
      <c r="E393" s="706"/>
      <c r="F393" s="709"/>
      <c r="G393" s="740"/>
      <c r="H393" s="715"/>
      <c r="I393" s="730"/>
      <c r="J393" s="730"/>
      <c r="K393" s="684"/>
      <c r="L393" s="717" t="s">
        <v>496</v>
      </c>
      <c r="M393" s="719">
        <v>0.1</v>
      </c>
      <c r="N393" s="72" t="s">
        <v>46</v>
      </c>
      <c r="O393" s="63">
        <v>0</v>
      </c>
      <c r="P393" s="63">
        <v>0.1</v>
      </c>
      <c r="Q393" s="63">
        <v>0.35</v>
      </c>
      <c r="R393" s="64">
        <v>1</v>
      </c>
      <c r="S393" s="65">
        <f t="shared" ref="S393" si="1600">SUM(O393:O393)*M393</f>
        <v>0</v>
      </c>
      <c r="T393" s="66">
        <f t="shared" ref="T393" si="1601">SUM(P393:P393)*M393</f>
        <v>1.0000000000000002E-2</v>
      </c>
      <c r="U393" s="66">
        <f t="shared" ref="U393" si="1602">SUM(Q393:Q393)*M393</f>
        <v>3.4999999999999996E-2</v>
      </c>
      <c r="V393" s="67">
        <f t="shared" ref="V393" si="1603">SUM(R393:R393)*M393</f>
        <v>0.1</v>
      </c>
      <c r="W393" s="68">
        <f t="shared" si="1595"/>
        <v>0.1</v>
      </c>
      <c r="X393" s="248"/>
      <c r="Y393" s="251"/>
      <c r="Z393" s="254"/>
      <c r="AA393" s="257"/>
      <c r="AB393" s="257"/>
      <c r="AC393" s="788"/>
      <c r="AD393" s="720" t="s">
        <v>441</v>
      </c>
      <c r="AE393" s="47"/>
      <c r="AF393" s="228" t="str">
        <f t="shared" si="1450"/>
        <v>EQUILIBRADA</v>
      </c>
      <c r="AG393" s="236"/>
      <c r="AH393" s="236"/>
      <c r="AI393" s="236"/>
      <c r="AJ393" s="786"/>
      <c r="AK393" s="69"/>
      <c r="AP393" s="71"/>
      <c r="AQ393" s="238"/>
    </row>
    <row r="394" spans="1:43" ht="30" customHeight="1" thickBot="1" x14ac:dyDescent="0.35">
      <c r="A394" s="1000"/>
      <c r="B394" s="793"/>
      <c r="C394" s="734"/>
      <c r="D394" s="737"/>
      <c r="E394" s="706"/>
      <c r="F394" s="709"/>
      <c r="G394" s="740"/>
      <c r="H394" s="715"/>
      <c r="I394" s="730"/>
      <c r="J394" s="730"/>
      <c r="K394" s="684"/>
      <c r="L394" s="718"/>
      <c r="M394" s="689"/>
      <c r="N394" s="49" t="s">
        <v>52</v>
      </c>
      <c r="O394" s="51">
        <v>0.1</v>
      </c>
      <c r="P394" s="51">
        <v>0.16</v>
      </c>
      <c r="Q394" s="51">
        <v>1</v>
      </c>
      <c r="R394" s="52">
        <v>1</v>
      </c>
      <c r="S394" s="53">
        <f t="shared" ref="S394" si="1604">SUM(O394:O394)*M393</f>
        <v>1.0000000000000002E-2</v>
      </c>
      <c r="T394" s="54">
        <f t="shared" ref="T394" si="1605">SUM(P394:P394)*M393</f>
        <v>1.6E-2</v>
      </c>
      <c r="U394" s="54">
        <f t="shared" ref="U394" si="1606">SUM(Q394:Q394)*M393</f>
        <v>0.1</v>
      </c>
      <c r="V394" s="55">
        <f t="shared" ref="V394" si="1607">SUM(R394:R394)*M393</f>
        <v>0.1</v>
      </c>
      <c r="W394" s="56">
        <f t="shared" si="1595"/>
        <v>0.1</v>
      </c>
      <c r="X394" s="248"/>
      <c r="Y394" s="251"/>
      <c r="Z394" s="254"/>
      <c r="AA394" s="257"/>
      <c r="AB394" s="257"/>
      <c r="AC394" s="788"/>
      <c r="AD394" s="720"/>
      <c r="AE394" s="57"/>
      <c r="AF394" s="235"/>
      <c r="AG394" s="236"/>
      <c r="AH394" s="236"/>
      <c r="AI394" s="236"/>
      <c r="AJ394" s="786"/>
      <c r="AK394" s="69"/>
      <c r="AP394" s="71"/>
      <c r="AQ394" s="238"/>
    </row>
    <row r="395" spans="1:43" ht="30" customHeight="1" x14ac:dyDescent="0.3">
      <c r="A395" s="1000"/>
      <c r="B395" s="793"/>
      <c r="C395" s="734"/>
      <c r="D395" s="737"/>
      <c r="E395" s="706"/>
      <c r="F395" s="709"/>
      <c r="G395" s="740"/>
      <c r="H395" s="715"/>
      <c r="I395" s="730"/>
      <c r="J395" s="730"/>
      <c r="K395" s="684"/>
      <c r="L395" s="717" t="s">
        <v>497</v>
      </c>
      <c r="M395" s="719">
        <v>0.1</v>
      </c>
      <c r="N395" s="72" t="s">
        <v>46</v>
      </c>
      <c r="O395" s="63">
        <v>0</v>
      </c>
      <c r="P395" s="63">
        <v>0.1</v>
      </c>
      <c r="Q395" s="63">
        <v>0.35</v>
      </c>
      <c r="R395" s="64">
        <v>1</v>
      </c>
      <c r="S395" s="65">
        <f t="shared" ref="S395" si="1608">SUM(O395:O395)*M395</f>
        <v>0</v>
      </c>
      <c r="T395" s="66">
        <f t="shared" ref="T395" si="1609">SUM(P395:P395)*M395</f>
        <v>1.0000000000000002E-2</v>
      </c>
      <c r="U395" s="66">
        <f t="shared" ref="U395" si="1610">SUM(Q395:Q395)*M395</f>
        <v>3.4999999999999996E-2</v>
      </c>
      <c r="V395" s="67">
        <f t="shared" ref="V395" si="1611">SUM(R395:R395)*M395</f>
        <v>0.1</v>
      </c>
      <c r="W395" s="68">
        <f t="shared" si="1595"/>
        <v>0.1</v>
      </c>
      <c r="X395" s="248"/>
      <c r="Y395" s="251"/>
      <c r="Z395" s="254"/>
      <c r="AA395" s="257"/>
      <c r="AB395" s="257"/>
      <c r="AC395" s="788"/>
      <c r="AD395" s="720" t="s">
        <v>441</v>
      </c>
      <c r="AE395" s="47"/>
      <c r="AF395" s="228" t="str">
        <f t="shared" si="1450"/>
        <v>PARA MEJORAR</v>
      </c>
      <c r="AG395" s="236"/>
      <c r="AH395" s="236"/>
      <c r="AI395" s="236"/>
      <c r="AJ395" s="786"/>
      <c r="AK395" s="69"/>
      <c r="AP395" s="71"/>
      <c r="AQ395" s="238"/>
    </row>
    <row r="396" spans="1:43" ht="30" customHeight="1" thickBot="1" x14ac:dyDescent="0.35">
      <c r="A396" s="1000"/>
      <c r="B396" s="793"/>
      <c r="C396" s="734"/>
      <c r="D396" s="737"/>
      <c r="E396" s="706"/>
      <c r="F396" s="709"/>
      <c r="G396" s="740"/>
      <c r="H396" s="715"/>
      <c r="I396" s="730"/>
      <c r="J396" s="730"/>
      <c r="K396" s="684"/>
      <c r="L396" s="718"/>
      <c r="M396" s="689"/>
      <c r="N396" s="49" t="s">
        <v>52</v>
      </c>
      <c r="O396" s="51">
        <v>0.02</v>
      </c>
      <c r="P396" s="51">
        <v>0.04</v>
      </c>
      <c r="Q396" s="51">
        <v>0.3</v>
      </c>
      <c r="R396" s="52">
        <v>0.4</v>
      </c>
      <c r="S396" s="53">
        <f t="shared" ref="S396" si="1612">SUM(O396:O396)*M395</f>
        <v>2E-3</v>
      </c>
      <c r="T396" s="54">
        <f t="shared" ref="T396" si="1613">SUM(P396:P396)*M395</f>
        <v>4.0000000000000001E-3</v>
      </c>
      <c r="U396" s="54">
        <f t="shared" ref="U396" si="1614">SUM(Q396:Q396)*M395</f>
        <v>0.03</v>
      </c>
      <c r="V396" s="55">
        <f t="shared" ref="V396" si="1615">SUM(R396:R396)*M395</f>
        <v>4.0000000000000008E-2</v>
      </c>
      <c r="W396" s="56">
        <f t="shared" si="1595"/>
        <v>4.0000000000000008E-2</v>
      </c>
      <c r="X396" s="248"/>
      <c r="Y396" s="251"/>
      <c r="Z396" s="254"/>
      <c r="AA396" s="257"/>
      <c r="AB396" s="257"/>
      <c r="AC396" s="788"/>
      <c r="AD396" s="720"/>
      <c r="AE396" s="57"/>
      <c r="AF396" s="235"/>
      <c r="AG396" s="236"/>
      <c r="AH396" s="236"/>
      <c r="AI396" s="236"/>
      <c r="AJ396" s="786"/>
      <c r="AK396" s="69"/>
      <c r="AP396" s="71"/>
      <c r="AQ396" s="238"/>
    </row>
    <row r="397" spans="1:43" ht="30" customHeight="1" x14ac:dyDescent="0.3">
      <c r="A397" s="1000"/>
      <c r="B397" s="793"/>
      <c r="C397" s="734"/>
      <c r="D397" s="737"/>
      <c r="E397" s="706"/>
      <c r="F397" s="709"/>
      <c r="G397" s="740"/>
      <c r="H397" s="715"/>
      <c r="I397" s="730"/>
      <c r="J397" s="730"/>
      <c r="K397" s="684"/>
      <c r="L397" s="717" t="s">
        <v>498</v>
      </c>
      <c r="M397" s="719">
        <v>0.1</v>
      </c>
      <c r="N397" s="72" t="s">
        <v>46</v>
      </c>
      <c r="O397" s="90">
        <v>0.1</v>
      </c>
      <c r="P397" s="90">
        <v>0.4</v>
      </c>
      <c r="Q397" s="90">
        <v>1</v>
      </c>
      <c r="R397" s="89">
        <v>1</v>
      </c>
      <c r="S397" s="65">
        <f t="shared" ref="S397" si="1616">SUM(O397:O397)*M397</f>
        <v>1.0000000000000002E-2</v>
      </c>
      <c r="T397" s="66">
        <f t="shared" ref="T397" si="1617">SUM(P397:P397)*M397</f>
        <v>4.0000000000000008E-2</v>
      </c>
      <c r="U397" s="66">
        <f t="shared" ref="U397" si="1618">SUM(Q397:Q397)*M397</f>
        <v>0.1</v>
      </c>
      <c r="V397" s="67">
        <f t="shared" ref="V397" si="1619">SUM(R397:R397)*M397</f>
        <v>0.1</v>
      </c>
      <c r="W397" s="68">
        <f t="shared" si="1595"/>
        <v>0.1</v>
      </c>
      <c r="X397" s="248"/>
      <c r="Y397" s="251"/>
      <c r="Z397" s="254"/>
      <c r="AA397" s="257"/>
      <c r="AB397" s="257"/>
      <c r="AC397" s="788"/>
      <c r="AD397" s="720" t="s">
        <v>405</v>
      </c>
      <c r="AE397" s="47"/>
      <c r="AF397" s="228" t="str">
        <f t="shared" si="1450"/>
        <v>EQUILIBRADA</v>
      </c>
      <c r="AG397" s="236"/>
      <c r="AH397" s="236"/>
      <c r="AI397" s="236"/>
      <c r="AJ397" s="786"/>
      <c r="AK397" s="69"/>
      <c r="AP397" s="71"/>
      <c r="AQ397" s="238"/>
    </row>
    <row r="398" spans="1:43" ht="30" customHeight="1" thickBot="1" x14ac:dyDescent="0.35">
      <c r="A398" s="1000"/>
      <c r="B398" s="793"/>
      <c r="C398" s="734"/>
      <c r="D398" s="737"/>
      <c r="E398" s="706"/>
      <c r="F398" s="709"/>
      <c r="G398" s="740"/>
      <c r="H398" s="715"/>
      <c r="I398" s="730"/>
      <c r="J398" s="730"/>
      <c r="K398" s="684"/>
      <c r="L398" s="718"/>
      <c r="M398" s="689"/>
      <c r="N398" s="49" t="s">
        <v>52</v>
      </c>
      <c r="O398" s="51">
        <v>0.1</v>
      </c>
      <c r="P398" s="51">
        <v>0.4</v>
      </c>
      <c r="Q398" s="51">
        <v>0.87</v>
      </c>
      <c r="R398" s="52">
        <v>1</v>
      </c>
      <c r="S398" s="53">
        <f t="shared" ref="S398" si="1620">SUM(O398:O398)*M397</f>
        <v>1.0000000000000002E-2</v>
      </c>
      <c r="T398" s="54">
        <f t="shared" ref="T398" si="1621">SUM(P398:P398)*M397</f>
        <v>4.0000000000000008E-2</v>
      </c>
      <c r="U398" s="54">
        <f t="shared" ref="U398" si="1622">SUM(Q398:Q398)*M397</f>
        <v>8.7000000000000008E-2</v>
      </c>
      <c r="V398" s="55">
        <f t="shared" ref="V398" si="1623">SUM(R398:R398)*M397</f>
        <v>0.1</v>
      </c>
      <c r="W398" s="56">
        <f t="shared" si="1595"/>
        <v>0.1</v>
      </c>
      <c r="X398" s="248"/>
      <c r="Y398" s="251"/>
      <c r="Z398" s="254"/>
      <c r="AA398" s="257"/>
      <c r="AB398" s="257"/>
      <c r="AC398" s="788"/>
      <c r="AD398" s="720"/>
      <c r="AE398" s="57"/>
      <c r="AF398" s="235"/>
      <c r="AG398" s="236"/>
      <c r="AH398" s="236"/>
      <c r="AI398" s="236"/>
      <c r="AJ398" s="786"/>
      <c r="AK398" s="69"/>
      <c r="AP398" s="71"/>
      <c r="AQ398" s="238"/>
    </row>
    <row r="399" spans="1:43" ht="30" customHeight="1" x14ac:dyDescent="0.3">
      <c r="A399" s="1000"/>
      <c r="B399" s="793"/>
      <c r="C399" s="734"/>
      <c r="D399" s="737"/>
      <c r="E399" s="706"/>
      <c r="F399" s="709"/>
      <c r="G399" s="740"/>
      <c r="H399" s="715"/>
      <c r="I399" s="730"/>
      <c r="J399" s="730"/>
      <c r="K399" s="684"/>
      <c r="L399" s="717" t="s">
        <v>499</v>
      </c>
      <c r="M399" s="719">
        <v>0.3</v>
      </c>
      <c r="N399" s="72" t="s">
        <v>46</v>
      </c>
      <c r="O399" s="90">
        <v>0.1</v>
      </c>
      <c r="P399" s="90">
        <v>0.5</v>
      </c>
      <c r="Q399" s="90">
        <v>0.75</v>
      </c>
      <c r="R399" s="89">
        <v>1</v>
      </c>
      <c r="S399" s="65">
        <f t="shared" ref="S399" si="1624">SUM(O399:O399)*M399</f>
        <v>0.03</v>
      </c>
      <c r="T399" s="66">
        <f t="shared" ref="T399" si="1625">SUM(P399:P399)*M399</f>
        <v>0.15</v>
      </c>
      <c r="U399" s="66">
        <f t="shared" ref="U399" si="1626">SUM(Q399:Q399)*M399</f>
        <v>0.22499999999999998</v>
      </c>
      <c r="V399" s="67">
        <f t="shared" ref="V399" si="1627">SUM(R399:R399)*M399</f>
        <v>0.3</v>
      </c>
      <c r="W399" s="68">
        <f t="shared" si="1595"/>
        <v>0.3</v>
      </c>
      <c r="X399" s="248"/>
      <c r="Y399" s="251"/>
      <c r="Z399" s="254"/>
      <c r="AA399" s="257"/>
      <c r="AB399" s="257"/>
      <c r="AC399" s="788"/>
      <c r="AD399" s="745" t="s">
        <v>500</v>
      </c>
      <c r="AE399" s="47"/>
      <c r="AF399" s="228" t="str">
        <f t="shared" si="1450"/>
        <v>PARA MEJORAR</v>
      </c>
      <c r="AG399" s="236"/>
      <c r="AH399" s="236"/>
      <c r="AI399" s="236"/>
      <c r="AJ399" s="786"/>
      <c r="AK399" s="69"/>
      <c r="AP399" s="71"/>
      <c r="AQ399" s="238"/>
    </row>
    <row r="400" spans="1:43" ht="30" customHeight="1" thickBot="1" x14ac:dyDescent="0.35">
      <c r="A400" s="1000"/>
      <c r="B400" s="793"/>
      <c r="C400" s="734"/>
      <c r="D400" s="737"/>
      <c r="E400" s="707"/>
      <c r="F400" s="710"/>
      <c r="G400" s="741"/>
      <c r="H400" s="716"/>
      <c r="I400" s="731"/>
      <c r="J400" s="731"/>
      <c r="K400" s="685"/>
      <c r="L400" s="721"/>
      <c r="M400" s="722"/>
      <c r="N400" s="73" t="s">
        <v>52</v>
      </c>
      <c r="O400" s="75">
        <v>0.1</v>
      </c>
      <c r="P400" s="75">
        <v>0.26</v>
      </c>
      <c r="Q400" s="75">
        <v>0.53700000000000003</v>
      </c>
      <c r="R400" s="76">
        <v>0.93</v>
      </c>
      <c r="S400" s="85">
        <f t="shared" ref="S400" si="1628">SUM(O400:O400)*M399</f>
        <v>0.03</v>
      </c>
      <c r="T400" s="86">
        <f t="shared" ref="T400" si="1629">SUM(P400:P400)*M399</f>
        <v>7.8E-2</v>
      </c>
      <c r="U400" s="86">
        <f t="shared" ref="U400" si="1630">SUM(Q400:Q400)*M399</f>
        <v>0.16109999999999999</v>
      </c>
      <c r="V400" s="87">
        <f t="shared" ref="V400" si="1631">SUM(R400:R400)*M399</f>
        <v>0.27900000000000003</v>
      </c>
      <c r="W400" s="88">
        <f t="shared" si="1595"/>
        <v>0.27900000000000003</v>
      </c>
      <c r="X400" s="249"/>
      <c r="Y400" s="252"/>
      <c r="Z400" s="255"/>
      <c r="AA400" s="258"/>
      <c r="AB400" s="258"/>
      <c r="AC400" s="788"/>
      <c r="AD400" s="754"/>
      <c r="AE400" s="57"/>
      <c r="AF400" s="235"/>
      <c r="AG400" s="229"/>
      <c r="AH400" s="236"/>
      <c r="AI400" s="236"/>
      <c r="AJ400" s="786"/>
      <c r="AK400" s="69"/>
      <c r="AP400" s="71"/>
      <c r="AQ400" s="239"/>
    </row>
    <row r="401" spans="1:43" ht="30" customHeight="1" x14ac:dyDescent="0.3">
      <c r="A401" s="1000"/>
      <c r="B401" s="793"/>
      <c r="C401" s="734"/>
      <c r="D401" s="737"/>
      <c r="E401" s="705">
        <v>27</v>
      </c>
      <c r="F401" s="708" t="s">
        <v>501</v>
      </c>
      <c r="G401" s="755" t="s">
        <v>502</v>
      </c>
      <c r="H401" s="742">
        <v>51</v>
      </c>
      <c r="I401" s="755" t="s">
        <v>503</v>
      </c>
      <c r="J401" s="755" t="s">
        <v>491</v>
      </c>
      <c r="K401" s="683">
        <f>+AA401/(W401+W403+W405)</f>
        <v>0.88500000000000001</v>
      </c>
      <c r="L401" s="732" t="s">
        <v>504</v>
      </c>
      <c r="M401" s="719">
        <v>0.2</v>
      </c>
      <c r="N401" s="39" t="s">
        <v>46</v>
      </c>
      <c r="O401" s="41">
        <v>0.3</v>
      </c>
      <c r="P401" s="41">
        <v>0.8</v>
      </c>
      <c r="Q401" s="41">
        <v>1</v>
      </c>
      <c r="R401" s="42">
        <v>1</v>
      </c>
      <c r="S401" s="43">
        <f t="shared" ref="S401" si="1632">SUM(O401:O401)*M401</f>
        <v>0.06</v>
      </c>
      <c r="T401" s="44">
        <f t="shared" ref="T401" si="1633">SUM(P401:P401)*M401</f>
        <v>0.16000000000000003</v>
      </c>
      <c r="U401" s="44">
        <f t="shared" ref="U401" si="1634">SUM(Q401:Q401)*M401</f>
        <v>0.2</v>
      </c>
      <c r="V401" s="45">
        <f t="shared" ref="V401" si="1635">SUM(R401:R401)*M401</f>
        <v>0.2</v>
      </c>
      <c r="W401" s="46">
        <f t="shared" si="1595"/>
        <v>0.2</v>
      </c>
      <c r="X401" s="247">
        <f>+S402+S404+S406</f>
        <v>0.12000000000000001</v>
      </c>
      <c r="Y401" s="250">
        <f>+T402+T404+T406</f>
        <v>0.82499999999999996</v>
      </c>
      <c r="Z401" s="253">
        <f>+U402+U404+U406</f>
        <v>0.69500000000000006</v>
      </c>
      <c r="AA401" s="256">
        <f>+V402+V404+V406</f>
        <v>0.88500000000000001</v>
      </c>
      <c r="AB401" s="256">
        <f>+W402+W404+W406</f>
        <v>0.88500000000000001</v>
      </c>
      <c r="AC401" s="369"/>
      <c r="AD401" s="748" t="s">
        <v>505</v>
      </c>
      <c r="AE401" s="47"/>
      <c r="AF401" s="228" t="str">
        <f t="shared" si="1450"/>
        <v>EQUILIBRADA</v>
      </c>
      <c r="AG401" s="228" t="str">
        <f>IF(COUNTIF(AF401:AF406,"PARA MEJORAR")&gt;=1,"PARA MEJORAR","BIEN")</f>
        <v>PARA MEJORAR</v>
      </c>
      <c r="AH401" s="236"/>
      <c r="AI401" s="236"/>
      <c r="AJ401" s="786"/>
      <c r="AK401" s="58"/>
      <c r="AL401" s="59"/>
      <c r="AM401" s="59"/>
      <c r="AN401" s="59"/>
      <c r="AO401" s="59"/>
      <c r="AP401" s="60"/>
      <c r="AQ401" s="237"/>
    </row>
    <row r="402" spans="1:43" ht="30" customHeight="1" thickBot="1" x14ac:dyDescent="0.35">
      <c r="A402" s="1000"/>
      <c r="B402" s="793"/>
      <c r="C402" s="734"/>
      <c r="D402" s="737"/>
      <c r="E402" s="706"/>
      <c r="F402" s="709"/>
      <c r="G402" s="756"/>
      <c r="H402" s="743"/>
      <c r="I402" s="756"/>
      <c r="J402" s="756"/>
      <c r="K402" s="684"/>
      <c r="L402" s="750"/>
      <c r="M402" s="689"/>
      <c r="N402" s="49" t="s">
        <v>52</v>
      </c>
      <c r="O402" s="51">
        <v>0.2</v>
      </c>
      <c r="P402" s="51">
        <v>0.7</v>
      </c>
      <c r="Q402" s="51">
        <v>0.95</v>
      </c>
      <c r="R402" s="52">
        <v>1</v>
      </c>
      <c r="S402" s="53">
        <f t="shared" ref="S402" si="1636">SUM(O402:O402)*M401</f>
        <v>4.0000000000000008E-2</v>
      </c>
      <c r="T402" s="54">
        <f t="shared" ref="T402" si="1637">SUM(P402:P402)*M401</f>
        <v>0.13999999999999999</v>
      </c>
      <c r="U402" s="54">
        <f t="shared" ref="U402" si="1638">SUM(Q402:Q402)*M401</f>
        <v>0.19</v>
      </c>
      <c r="V402" s="55">
        <f t="shared" ref="V402" si="1639">SUM(R402:R402)*M401</f>
        <v>0.2</v>
      </c>
      <c r="W402" s="56">
        <f t="shared" si="1595"/>
        <v>0.2</v>
      </c>
      <c r="X402" s="248"/>
      <c r="Y402" s="251"/>
      <c r="Z402" s="254"/>
      <c r="AA402" s="257"/>
      <c r="AB402" s="257"/>
      <c r="AC402" s="369"/>
      <c r="AD402" s="749"/>
      <c r="AE402" s="57"/>
      <c r="AF402" s="235"/>
      <c r="AG402" s="236"/>
      <c r="AH402" s="236"/>
      <c r="AI402" s="236"/>
      <c r="AJ402" s="786"/>
      <c r="AK402" s="69"/>
      <c r="AP402" s="71"/>
      <c r="AQ402" s="238"/>
    </row>
    <row r="403" spans="1:43" ht="30" customHeight="1" x14ac:dyDescent="0.3">
      <c r="A403" s="1000"/>
      <c r="B403" s="793"/>
      <c r="C403" s="734"/>
      <c r="D403" s="737"/>
      <c r="E403" s="706"/>
      <c r="F403" s="709"/>
      <c r="G403" s="756"/>
      <c r="H403" s="743"/>
      <c r="I403" s="756"/>
      <c r="J403" s="756"/>
      <c r="K403" s="684"/>
      <c r="L403" s="717" t="s">
        <v>506</v>
      </c>
      <c r="M403" s="719">
        <v>0.3</v>
      </c>
      <c r="N403" s="72" t="s">
        <v>46</v>
      </c>
      <c r="O403" s="90">
        <v>0.3</v>
      </c>
      <c r="P403" s="90">
        <v>0.8</v>
      </c>
      <c r="Q403" s="90">
        <v>1</v>
      </c>
      <c r="R403" s="89">
        <v>1</v>
      </c>
      <c r="S403" s="65">
        <f t="shared" ref="S403" si="1640">SUM(O403:O403)*M403</f>
        <v>0.09</v>
      </c>
      <c r="T403" s="66">
        <f t="shared" ref="T403" si="1641">SUM(P403:P403)*M403</f>
        <v>0.24</v>
      </c>
      <c r="U403" s="66">
        <f t="shared" ref="U403" si="1642">SUM(Q403:Q403)*M403</f>
        <v>0.3</v>
      </c>
      <c r="V403" s="67">
        <f t="shared" ref="V403" si="1643">SUM(R403:R403)*M403</f>
        <v>0.3</v>
      </c>
      <c r="W403" s="68">
        <f t="shared" si="1595"/>
        <v>0.3</v>
      </c>
      <c r="X403" s="248"/>
      <c r="Y403" s="251"/>
      <c r="Z403" s="254"/>
      <c r="AA403" s="257"/>
      <c r="AB403" s="257"/>
      <c r="AC403" s="369"/>
      <c r="AD403" s="748" t="s">
        <v>507</v>
      </c>
      <c r="AE403" s="47"/>
      <c r="AF403" s="228" t="str">
        <f t="shared" si="1450"/>
        <v>PARA MEJORAR</v>
      </c>
      <c r="AG403" s="236"/>
      <c r="AH403" s="236"/>
      <c r="AI403" s="236"/>
      <c r="AJ403" s="786"/>
      <c r="AK403" s="69"/>
      <c r="AP403" s="71"/>
      <c r="AQ403" s="238"/>
    </row>
    <row r="404" spans="1:43" ht="30" customHeight="1" thickBot="1" x14ac:dyDescent="0.35">
      <c r="A404" s="1000"/>
      <c r="B404" s="793"/>
      <c r="C404" s="734"/>
      <c r="D404" s="737"/>
      <c r="E404" s="706"/>
      <c r="F404" s="709"/>
      <c r="G404" s="756"/>
      <c r="H404" s="743"/>
      <c r="I404" s="756"/>
      <c r="J404" s="756"/>
      <c r="K404" s="684"/>
      <c r="L404" s="718"/>
      <c r="M404" s="689"/>
      <c r="N404" s="49" t="s">
        <v>52</v>
      </c>
      <c r="O404" s="51">
        <v>0.1</v>
      </c>
      <c r="P404" s="51">
        <v>0.95</v>
      </c>
      <c r="Q404" s="51">
        <v>0.35</v>
      </c>
      <c r="R404" s="52">
        <v>0.95</v>
      </c>
      <c r="S404" s="53">
        <f t="shared" ref="S404" si="1644">SUM(O404:O404)*M403</f>
        <v>0.03</v>
      </c>
      <c r="T404" s="54">
        <f t="shared" ref="T404" si="1645">SUM(P404:P404)*M403</f>
        <v>0.28499999999999998</v>
      </c>
      <c r="U404" s="54">
        <f t="shared" ref="U404" si="1646">SUM(Q404:Q404)*M403</f>
        <v>0.105</v>
      </c>
      <c r="V404" s="55">
        <f t="shared" ref="V404" si="1647">SUM(R404:R404)*M403</f>
        <v>0.28499999999999998</v>
      </c>
      <c r="W404" s="56">
        <f t="shared" si="1595"/>
        <v>0.28499999999999998</v>
      </c>
      <c r="X404" s="248"/>
      <c r="Y404" s="251"/>
      <c r="Z404" s="254"/>
      <c r="AA404" s="257"/>
      <c r="AB404" s="257"/>
      <c r="AC404" s="369"/>
      <c r="AD404" s="749"/>
      <c r="AE404" s="57"/>
      <c r="AF404" s="235"/>
      <c r="AG404" s="236"/>
      <c r="AH404" s="236"/>
      <c r="AI404" s="236"/>
      <c r="AJ404" s="786"/>
      <c r="AK404" s="69"/>
      <c r="AP404" s="71"/>
      <c r="AQ404" s="238"/>
    </row>
    <row r="405" spans="1:43" ht="30" customHeight="1" x14ac:dyDescent="0.3">
      <c r="A405" s="1000"/>
      <c r="B405" s="793"/>
      <c r="C405" s="734"/>
      <c r="D405" s="737"/>
      <c r="E405" s="706"/>
      <c r="F405" s="709"/>
      <c r="G405" s="756"/>
      <c r="H405" s="743"/>
      <c r="I405" s="756"/>
      <c r="J405" s="756"/>
      <c r="K405" s="684"/>
      <c r="L405" s="750" t="s">
        <v>508</v>
      </c>
      <c r="M405" s="719">
        <v>0.5</v>
      </c>
      <c r="N405" s="72" t="s">
        <v>46</v>
      </c>
      <c r="O405" s="90">
        <v>0.3</v>
      </c>
      <c r="P405" s="90">
        <v>0.8</v>
      </c>
      <c r="Q405" s="90">
        <v>1</v>
      </c>
      <c r="R405" s="89">
        <v>1</v>
      </c>
      <c r="S405" s="65">
        <f t="shared" ref="S405" si="1648">SUM(O405:O405)*M405</f>
        <v>0.15</v>
      </c>
      <c r="T405" s="66">
        <f t="shared" ref="T405" si="1649">SUM(P405:P405)*M405</f>
        <v>0.4</v>
      </c>
      <c r="U405" s="66">
        <f t="shared" ref="U405" si="1650">SUM(Q405:Q405)*M405</f>
        <v>0.5</v>
      </c>
      <c r="V405" s="67">
        <f t="shared" ref="V405" si="1651">SUM(R405:R405)*M405</f>
        <v>0.5</v>
      </c>
      <c r="W405" s="68">
        <f t="shared" si="1595"/>
        <v>0.5</v>
      </c>
      <c r="X405" s="248"/>
      <c r="Y405" s="251"/>
      <c r="Z405" s="254"/>
      <c r="AA405" s="257"/>
      <c r="AB405" s="257"/>
      <c r="AC405" s="369"/>
      <c r="AD405" s="748" t="s">
        <v>377</v>
      </c>
      <c r="AE405" s="47"/>
      <c r="AF405" s="228" t="str">
        <f t="shared" si="1450"/>
        <v>PARA MEJORAR</v>
      </c>
      <c r="AG405" s="236"/>
      <c r="AH405" s="236"/>
      <c r="AI405" s="236"/>
      <c r="AJ405" s="786"/>
      <c r="AK405" s="69"/>
      <c r="AP405" s="71"/>
      <c r="AQ405" s="238"/>
    </row>
    <row r="406" spans="1:43" ht="30" customHeight="1" thickBot="1" x14ac:dyDescent="0.35">
      <c r="A406" s="1000"/>
      <c r="B406" s="793"/>
      <c r="C406" s="735"/>
      <c r="D406" s="738"/>
      <c r="E406" s="707"/>
      <c r="F406" s="710"/>
      <c r="G406" s="757"/>
      <c r="H406" s="744"/>
      <c r="I406" s="757"/>
      <c r="J406" s="757"/>
      <c r="K406" s="685"/>
      <c r="L406" s="721"/>
      <c r="M406" s="722"/>
      <c r="N406" s="73" t="s">
        <v>52</v>
      </c>
      <c r="O406" s="75">
        <v>0.1</v>
      </c>
      <c r="P406" s="75">
        <v>0.8</v>
      </c>
      <c r="Q406" s="75">
        <v>0.8</v>
      </c>
      <c r="R406" s="76">
        <v>0.8</v>
      </c>
      <c r="S406" s="85">
        <f t="shared" ref="S406" si="1652">SUM(O406:O406)*M405</f>
        <v>0.05</v>
      </c>
      <c r="T406" s="86">
        <f t="shared" ref="T406" si="1653">SUM(P406:P406)*M405</f>
        <v>0.4</v>
      </c>
      <c r="U406" s="86">
        <f t="shared" ref="U406" si="1654">SUM(Q406:Q406)*M405</f>
        <v>0.4</v>
      </c>
      <c r="V406" s="87">
        <f t="shared" ref="V406" si="1655">SUM(R406:R406)*M405</f>
        <v>0.4</v>
      </c>
      <c r="W406" s="88">
        <f t="shared" si="1595"/>
        <v>0.4</v>
      </c>
      <c r="X406" s="249"/>
      <c r="Y406" s="252"/>
      <c r="Z406" s="255"/>
      <c r="AA406" s="258"/>
      <c r="AB406" s="258"/>
      <c r="AC406" s="369"/>
      <c r="AD406" s="749"/>
      <c r="AE406" s="57"/>
      <c r="AF406" s="235"/>
      <c r="AG406" s="229"/>
      <c r="AH406" s="229"/>
      <c r="AI406" s="236"/>
      <c r="AJ406" s="786"/>
      <c r="AK406" s="69"/>
      <c r="AP406" s="71"/>
      <c r="AQ406" s="239"/>
    </row>
    <row r="407" spans="1:43" ht="30.75" customHeight="1" x14ac:dyDescent="0.3">
      <c r="A407" s="1000"/>
      <c r="B407" s="793"/>
      <c r="C407" s="733">
        <v>26</v>
      </c>
      <c r="D407" s="736" t="s">
        <v>509</v>
      </c>
      <c r="E407" s="705">
        <v>28</v>
      </c>
      <c r="F407" s="708" t="s">
        <v>510</v>
      </c>
      <c r="G407" s="739" t="s">
        <v>511</v>
      </c>
      <c r="H407" s="742">
        <v>52</v>
      </c>
      <c r="I407" s="729" t="s">
        <v>512</v>
      </c>
      <c r="J407" s="729" t="s">
        <v>513</v>
      </c>
      <c r="K407" s="683">
        <f>+AA407/(W407)</f>
        <v>0.5</v>
      </c>
      <c r="L407" s="732" t="s">
        <v>514</v>
      </c>
      <c r="M407" s="688">
        <v>1</v>
      </c>
      <c r="N407" s="39" t="s">
        <v>46</v>
      </c>
      <c r="O407" s="41">
        <v>0</v>
      </c>
      <c r="P407" s="41">
        <v>0.25</v>
      </c>
      <c r="Q407" s="41">
        <v>0.75</v>
      </c>
      <c r="R407" s="42">
        <v>1</v>
      </c>
      <c r="S407" s="43">
        <f t="shared" ref="S407" si="1656">SUM(O407:O407)*M407</f>
        <v>0</v>
      </c>
      <c r="T407" s="44">
        <f t="shared" ref="T407" si="1657">SUM(P407:P407)*M407</f>
        <v>0.25</v>
      </c>
      <c r="U407" s="44">
        <f t="shared" ref="U407" si="1658">SUM(Q407:Q407)*M407</f>
        <v>0.75</v>
      </c>
      <c r="V407" s="45">
        <f t="shared" ref="V407" si="1659">SUM(R407:R407)*M407</f>
        <v>1</v>
      </c>
      <c r="W407" s="46">
        <f t="shared" si="1595"/>
        <v>1</v>
      </c>
      <c r="X407" s="247">
        <f>+S408</f>
        <v>0</v>
      </c>
      <c r="Y407" s="250">
        <f>+T408</f>
        <v>0.25</v>
      </c>
      <c r="Z407" s="253">
        <f>+U408</f>
        <v>0.5</v>
      </c>
      <c r="AA407" s="256">
        <f>+V408</f>
        <v>0.5</v>
      </c>
      <c r="AB407" s="256">
        <f>+W408</f>
        <v>0.5</v>
      </c>
      <c r="AC407" s="369"/>
      <c r="AD407" s="746" t="s">
        <v>66</v>
      </c>
      <c r="AE407" s="47"/>
      <c r="AF407" s="228" t="str">
        <f t="shared" si="1450"/>
        <v>PARA MEJORAR</v>
      </c>
      <c r="AG407" s="228" t="str">
        <f>IF(COUNTIF(AF407:AF408,"PARA MEJORAR")&gt;=1,"PARA MEJORAR","BIEN")</f>
        <v>PARA MEJORAR</v>
      </c>
      <c r="AH407" s="751" t="str">
        <f>IF(COUNTIF(AG407:AG412,"PARA MEJORAR")&gt;=1,"PARA MEJORAR","BIEN")</f>
        <v>PARA MEJORAR</v>
      </c>
      <c r="AI407" s="236"/>
      <c r="AJ407" s="786"/>
      <c r="AK407" s="58"/>
      <c r="AL407" s="59"/>
      <c r="AM407" s="59"/>
      <c r="AN407" s="59"/>
      <c r="AO407" s="59"/>
      <c r="AP407" s="60"/>
      <c r="AQ407" s="237"/>
    </row>
    <row r="408" spans="1:43" ht="31.5" customHeight="1" thickBot="1" x14ac:dyDescent="0.35">
      <c r="A408" s="1000"/>
      <c r="B408" s="793"/>
      <c r="C408" s="734"/>
      <c r="D408" s="737"/>
      <c r="E408" s="706"/>
      <c r="F408" s="709"/>
      <c r="G408" s="741"/>
      <c r="H408" s="744"/>
      <c r="I408" s="731"/>
      <c r="J408" s="731"/>
      <c r="K408" s="685"/>
      <c r="L408" s="721"/>
      <c r="M408" s="722"/>
      <c r="N408" s="73" t="s">
        <v>52</v>
      </c>
      <c r="O408" s="75">
        <v>0</v>
      </c>
      <c r="P408" s="75">
        <v>0.25</v>
      </c>
      <c r="Q408" s="75">
        <v>0.5</v>
      </c>
      <c r="R408" s="76">
        <v>0.5</v>
      </c>
      <c r="S408" s="85">
        <f t="shared" ref="S408" si="1660">SUM(O408:O408)*M407</f>
        <v>0</v>
      </c>
      <c r="T408" s="86">
        <f t="shared" ref="T408" si="1661">SUM(P408:P408)*M407</f>
        <v>0.25</v>
      </c>
      <c r="U408" s="86">
        <f t="shared" ref="U408" si="1662">SUM(Q408:Q408)*M407</f>
        <v>0.5</v>
      </c>
      <c r="V408" s="87">
        <f t="shared" ref="V408" si="1663">SUM(R408:R408)*M407</f>
        <v>0.5</v>
      </c>
      <c r="W408" s="88">
        <f t="shared" si="1595"/>
        <v>0.5</v>
      </c>
      <c r="X408" s="249"/>
      <c r="Y408" s="252"/>
      <c r="Z408" s="255"/>
      <c r="AA408" s="258"/>
      <c r="AB408" s="258"/>
      <c r="AC408" s="369"/>
      <c r="AD408" s="747"/>
      <c r="AE408" s="57"/>
      <c r="AF408" s="235"/>
      <c r="AG408" s="229"/>
      <c r="AH408" s="752"/>
      <c r="AI408" s="236"/>
      <c r="AJ408" s="786"/>
      <c r="AK408" s="69"/>
      <c r="AP408" s="71"/>
      <c r="AQ408" s="238"/>
    </row>
    <row r="409" spans="1:43" ht="30" customHeight="1" x14ac:dyDescent="0.3">
      <c r="A409" s="1000"/>
      <c r="B409" s="793"/>
      <c r="C409" s="734"/>
      <c r="D409" s="737"/>
      <c r="E409" s="706"/>
      <c r="F409" s="709"/>
      <c r="G409" s="739" t="s">
        <v>515</v>
      </c>
      <c r="H409" s="742">
        <v>53</v>
      </c>
      <c r="I409" s="729" t="s">
        <v>516</v>
      </c>
      <c r="J409" s="729" t="s">
        <v>491</v>
      </c>
      <c r="K409" s="683">
        <f>+AA409/(W409+W411)</f>
        <v>0.89375000000000004</v>
      </c>
      <c r="L409" s="732" t="s">
        <v>517</v>
      </c>
      <c r="M409" s="688">
        <v>0.5</v>
      </c>
      <c r="N409" s="39" t="s">
        <v>46</v>
      </c>
      <c r="O409" s="41">
        <v>0.25</v>
      </c>
      <c r="P409" s="41">
        <v>0.5</v>
      </c>
      <c r="Q409" s="41">
        <v>0.75</v>
      </c>
      <c r="R409" s="42">
        <v>1</v>
      </c>
      <c r="S409" s="43">
        <f t="shared" ref="S409" si="1664">SUM(O409:O409)*M409</f>
        <v>0.125</v>
      </c>
      <c r="T409" s="44">
        <f t="shared" ref="T409" si="1665">SUM(P409:P409)*M409</f>
        <v>0.25</v>
      </c>
      <c r="U409" s="44">
        <f t="shared" ref="U409" si="1666">SUM(Q409:Q409)*M409</f>
        <v>0.375</v>
      </c>
      <c r="V409" s="45">
        <f t="shared" ref="V409" si="1667">SUM(R409:R409)*M409</f>
        <v>0.5</v>
      </c>
      <c r="W409" s="46">
        <f t="shared" si="1595"/>
        <v>0.5</v>
      </c>
      <c r="X409" s="247">
        <f>+S410+S412</f>
        <v>0.41000000000000003</v>
      </c>
      <c r="Y409" s="250">
        <f>+T410+T412</f>
        <v>0.75</v>
      </c>
      <c r="Z409" s="253">
        <f>+U410+U412</f>
        <v>0.82814999999999994</v>
      </c>
      <c r="AA409" s="256">
        <f>+V410+V412</f>
        <v>0.89375000000000004</v>
      </c>
      <c r="AB409" s="256">
        <f>+W410+W412</f>
        <v>0.89375000000000004</v>
      </c>
      <c r="AC409" s="788"/>
      <c r="AD409" s="724" t="s">
        <v>377</v>
      </c>
      <c r="AE409" s="115"/>
      <c r="AF409" s="228" t="str">
        <f t="shared" si="1450"/>
        <v>PARA MEJORAR</v>
      </c>
      <c r="AG409" s="228" t="str">
        <f>IF(COUNTIF(AF409:AF412,"PARA MEJORAR")&gt;=1,"PARA MEJORAR","BIEN")</f>
        <v>PARA MEJORAR</v>
      </c>
      <c r="AH409" s="752"/>
      <c r="AI409" s="236"/>
      <c r="AJ409" s="786"/>
      <c r="AK409" s="58"/>
      <c r="AL409" s="59"/>
      <c r="AM409" s="59"/>
      <c r="AN409" s="59"/>
      <c r="AO409" s="59"/>
      <c r="AP409" s="60"/>
      <c r="AQ409" s="238"/>
    </row>
    <row r="410" spans="1:43" ht="30" customHeight="1" thickBot="1" x14ac:dyDescent="0.35">
      <c r="A410" s="1000"/>
      <c r="B410" s="793"/>
      <c r="C410" s="734"/>
      <c r="D410" s="737"/>
      <c r="E410" s="706"/>
      <c r="F410" s="709"/>
      <c r="G410" s="740"/>
      <c r="H410" s="743"/>
      <c r="I410" s="730"/>
      <c r="J410" s="730"/>
      <c r="K410" s="684"/>
      <c r="L410" s="718"/>
      <c r="M410" s="689"/>
      <c r="N410" s="49" t="s">
        <v>52</v>
      </c>
      <c r="O410" s="51">
        <v>0.32</v>
      </c>
      <c r="P410" s="51">
        <v>0.5</v>
      </c>
      <c r="Q410" s="51">
        <v>0.65629999999999999</v>
      </c>
      <c r="R410" s="52">
        <v>0.78749999999999998</v>
      </c>
      <c r="S410" s="53">
        <f t="shared" ref="S410" si="1668">SUM(O410:O410)*M409</f>
        <v>0.16</v>
      </c>
      <c r="T410" s="54">
        <f t="shared" ref="T410" si="1669">SUM(P410:P410)*M409</f>
        <v>0.25</v>
      </c>
      <c r="U410" s="54">
        <f t="shared" ref="U410" si="1670">SUM(Q410:Q410)*M409</f>
        <v>0.32815</v>
      </c>
      <c r="V410" s="55">
        <f t="shared" ref="V410" si="1671">SUM(R410:R410)*M409</f>
        <v>0.39374999999999999</v>
      </c>
      <c r="W410" s="56">
        <f t="shared" si="1595"/>
        <v>0.39374999999999999</v>
      </c>
      <c r="X410" s="248"/>
      <c r="Y410" s="251"/>
      <c r="Z410" s="254"/>
      <c r="AA410" s="257"/>
      <c r="AB410" s="257"/>
      <c r="AC410" s="788"/>
      <c r="AD410" s="720"/>
      <c r="AE410" s="116"/>
      <c r="AF410" s="235"/>
      <c r="AG410" s="236"/>
      <c r="AH410" s="752"/>
      <c r="AI410" s="236"/>
      <c r="AJ410" s="786"/>
      <c r="AK410" s="69"/>
      <c r="AP410" s="71"/>
      <c r="AQ410" s="238"/>
    </row>
    <row r="411" spans="1:43" ht="30" customHeight="1" x14ac:dyDescent="0.3">
      <c r="A411" s="1000"/>
      <c r="B411" s="793"/>
      <c r="C411" s="734"/>
      <c r="D411" s="737"/>
      <c r="E411" s="706"/>
      <c r="F411" s="709"/>
      <c r="G411" s="740"/>
      <c r="H411" s="743"/>
      <c r="I411" s="730"/>
      <c r="J411" s="730"/>
      <c r="K411" s="684"/>
      <c r="L411" s="717" t="s">
        <v>518</v>
      </c>
      <c r="M411" s="719">
        <v>0.5</v>
      </c>
      <c r="N411" s="72" t="s">
        <v>46</v>
      </c>
      <c r="O411" s="90">
        <v>0.5</v>
      </c>
      <c r="P411" s="90">
        <v>1</v>
      </c>
      <c r="Q411" s="90">
        <v>1</v>
      </c>
      <c r="R411" s="89">
        <v>1</v>
      </c>
      <c r="S411" s="65">
        <f t="shared" ref="S411" si="1672">SUM(O411:O411)*M411</f>
        <v>0.25</v>
      </c>
      <c r="T411" s="66">
        <f t="shared" ref="T411" si="1673">SUM(P411:P411)*M411</f>
        <v>0.5</v>
      </c>
      <c r="U411" s="66">
        <f t="shared" ref="U411" si="1674">SUM(Q411:Q411)*M411</f>
        <v>0.5</v>
      </c>
      <c r="V411" s="67">
        <f t="shared" ref="V411" si="1675">SUM(R411:R411)*M411</f>
        <v>0.5</v>
      </c>
      <c r="W411" s="68">
        <f t="shared" si="1595"/>
        <v>0.5</v>
      </c>
      <c r="X411" s="248"/>
      <c r="Y411" s="251"/>
      <c r="Z411" s="254"/>
      <c r="AA411" s="257"/>
      <c r="AB411" s="257"/>
      <c r="AC411" s="788"/>
      <c r="AD411" s="720" t="s">
        <v>519</v>
      </c>
      <c r="AE411" s="115"/>
      <c r="AF411" s="228" t="str">
        <f t="shared" si="1450"/>
        <v>EQUILIBRADA</v>
      </c>
      <c r="AG411" s="236"/>
      <c r="AH411" s="752"/>
      <c r="AI411" s="236"/>
      <c r="AJ411" s="786"/>
      <c r="AK411" s="69"/>
      <c r="AP411" s="71"/>
      <c r="AQ411" s="238"/>
    </row>
    <row r="412" spans="1:43" ht="37.5" customHeight="1" thickBot="1" x14ac:dyDescent="0.35">
      <c r="A412" s="1000"/>
      <c r="B412" s="793"/>
      <c r="C412" s="735"/>
      <c r="D412" s="738"/>
      <c r="E412" s="707"/>
      <c r="F412" s="710"/>
      <c r="G412" s="741"/>
      <c r="H412" s="744"/>
      <c r="I412" s="731"/>
      <c r="J412" s="731"/>
      <c r="K412" s="685"/>
      <c r="L412" s="721"/>
      <c r="M412" s="722"/>
      <c r="N412" s="73" t="s">
        <v>52</v>
      </c>
      <c r="O412" s="75">
        <v>0.5</v>
      </c>
      <c r="P412" s="75">
        <v>1</v>
      </c>
      <c r="Q412" s="75">
        <v>1</v>
      </c>
      <c r="R412" s="76">
        <v>1</v>
      </c>
      <c r="S412" s="85">
        <f t="shared" ref="S412" si="1676">SUM(O412:O412)*M411</f>
        <v>0.25</v>
      </c>
      <c r="T412" s="86">
        <f t="shared" ref="T412" si="1677">SUM(P412:P412)*M411</f>
        <v>0.5</v>
      </c>
      <c r="U412" s="86">
        <f t="shared" ref="U412" si="1678">SUM(Q412:Q412)*M411</f>
        <v>0.5</v>
      </c>
      <c r="V412" s="87">
        <f t="shared" ref="V412" si="1679">SUM(R412:R412)*M411</f>
        <v>0.5</v>
      </c>
      <c r="W412" s="88">
        <f t="shared" si="1595"/>
        <v>0.5</v>
      </c>
      <c r="X412" s="249"/>
      <c r="Y412" s="252"/>
      <c r="Z412" s="255"/>
      <c r="AA412" s="258"/>
      <c r="AB412" s="258"/>
      <c r="AC412" s="788"/>
      <c r="AD412" s="745"/>
      <c r="AE412" s="116"/>
      <c r="AF412" s="235"/>
      <c r="AG412" s="229"/>
      <c r="AH412" s="753"/>
      <c r="AI412" s="236"/>
      <c r="AJ412" s="786"/>
      <c r="AK412" s="69"/>
      <c r="AP412" s="71"/>
      <c r="AQ412" s="239"/>
    </row>
    <row r="413" spans="1:43" ht="30" customHeight="1" x14ac:dyDescent="0.3">
      <c r="A413" s="1000"/>
      <c r="B413" s="793"/>
      <c r="C413" s="733">
        <v>27</v>
      </c>
      <c r="D413" s="736" t="s">
        <v>520</v>
      </c>
      <c r="E413" s="705">
        <v>29</v>
      </c>
      <c r="F413" s="708" t="s">
        <v>521</v>
      </c>
      <c r="G413" s="739" t="s">
        <v>522</v>
      </c>
      <c r="H413" s="742">
        <v>54</v>
      </c>
      <c r="I413" s="729" t="s">
        <v>523</v>
      </c>
      <c r="J413" s="729" t="s">
        <v>491</v>
      </c>
      <c r="K413" s="683">
        <f>AA413/(W413+W415+W417)</f>
        <v>1</v>
      </c>
      <c r="L413" s="732" t="s">
        <v>524</v>
      </c>
      <c r="M413" s="688">
        <v>0.5</v>
      </c>
      <c r="N413" s="39" t="s">
        <v>46</v>
      </c>
      <c r="O413" s="41">
        <v>0.2</v>
      </c>
      <c r="P413" s="41">
        <v>0.4</v>
      </c>
      <c r="Q413" s="41">
        <v>0.7</v>
      </c>
      <c r="R413" s="42">
        <v>1</v>
      </c>
      <c r="S413" s="43">
        <f t="shared" ref="S413" si="1680">SUM(O413:O413)*M413</f>
        <v>0.1</v>
      </c>
      <c r="T413" s="44">
        <f t="shared" ref="T413" si="1681">SUM(P413:P413)*M413</f>
        <v>0.2</v>
      </c>
      <c r="U413" s="44">
        <f t="shared" ref="U413" si="1682">SUM(Q413:Q413)*M413</f>
        <v>0.35</v>
      </c>
      <c r="V413" s="45">
        <f t="shared" ref="V413" si="1683">SUM(R413:R413)*M413</f>
        <v>0.5</v>
      </c>
      <c r="W413" s="46">
        <f t="shared" si="1595"/>
        <v>0.5</v>
      </c>
      <c r="X413" s="247">
        <f>+S414+S416+S418</f>
        <v>0.17499999999999999</v>
      </c>
      <c r="Y413" s="250">
        <f>+T414+T416+T418</f>
        <v>0.64500000000000002</v>
      </c>
      <c r="Z413" s="253">
        <f>+U414+U416+U418</f>
        <v>0.94500000000000006</v>
      </c>
      <c r="AA413" s="256">
        <f>+V414+V416+V418</f>
        <v>1</v>
      </c>
      <c r="AB413" s="256">
        <f>+W414+W416+W418</f>
        <v>1</v>
      </c>
      <c r="AC413" s="788"/>
      <c r="AD413" s="724" t="s">
        <v>525</v>
      </c>
      <c r="AE413" s="115"/>
      <c r="AF413" s="228" t="str">
        <f t="shared" si="1450"/>
        <v>EQUILIBRADA</v>
      </c>
      <c r="AG413" s="228" t="str">
        <f>IF(COUNTIF(AF413:AF418,"PARA MEJORAR")&gt;=1,"PARA MEJORAR","BIEN")</f>
        <v>BIEN</v>
      </c>
      <c r="AH413" s="228" t="str">
        <f>IF(COUNTIF(AG413:AG418,"PARA MEJORAR")&gt;=1,"PARA MEJORAR","BIEN")</f>
        <v>BIEN</v>
      </c>
      <c r="AI413" s="236"/>
      <c r="AJ413" s="786"/>
      <c r="AK413" s="58"/>
      <c r="AL413" s="59"/>
      <c r="AM413" s="59"/>
      <c r="AN413" s="59"/>
      <c r="AO413" s="59"/>
      <c r="AP413" s="60"/>
      <c r="AQ413" s="237"/>
    </row>
    <row r="414" spans="1:43" ht="30" customHeight="1" thickBot="1" x14ac:dyDescent="0.35">
      <c r="A414" s="1000"/>
      <c r="B414" s="793"/>
      <c r="C414" s="734"/>
      <c r="D414" s="737"/>
      <c r="E414" s="706"/>
      <c r="F414" s="709"/>
      <c r="G414" s="740"/>
      <c r="H414" s="743"/>
      <c r="I414" s="730"/>
      <c r="J414" s="730"/>
      <c r="K414" s="684"/>
      <c r="L414" s="718"/>
      <c r="M414" s="689"/>
      <c r="N414" s="49" t="s">
        <v>52</v>
      </c>
      <c r="O414" s="51">
        <v>0.2</v>
      </c>
      <c r="P414" s="51">
        <v>0.4</v>
      </c>
      <c r="Q414" s="51">
        <v>0.9</v>
      </c>
      <c r="R414" s="52">
        <v>1</v>
      </c>
      <c r="S414" s="53">
        <f t="shared" ref="S414" si="1684">SUM(O414:O414)*M413</f>
        <v>0.1</v>
      </c>
      <c r="T414" s="54">
        <f t="shared" ref="T414" si="1685">SUM(P414:P414)*M413</f>
        <v>0.2</v>
      </c>
      <c r="U414" s="54">
        <f t="shared" ref="U414" si="1686">SUM(Q414:Q414)*M413</f>
        <v>0.45</v>
      </c>
      <c r="V414" s="55">
        <f t="shared" ref="V414" si="1687">SUM(R414:R414)*M413</f>
        <v>0.5</v>
      </c>
      <c r="W414" s="56">
        <f t="shared" si="1595"/>
        <v>0.5</v>
      </c>
      <c r="X414" s="248"/>
      <c r="Y414" s="251"/>
      <c r="Z414" s="254"/>
      <c r="AA414" s="257"/>
      <c r="AB414" s="257"/>
      <c r="AC414" s="788"/>
      <c r="AD414" s="720"/>
      <c r="AE414" s="116"/>
      <c r="AF414" s="235"/>
      <c r="AG414" s="236"/>
      <c r="AH414" s="236"/>
      <c r="AI414" s="236"/>
      <c r="AJ414" s="786"/>
      <c r="AK414" s="69"/>
      <c r="AP414" s="71"/>
      <c r="AQ414" s="238"/>
    </row>
    <row r="415" spans="1:43" ht="30" customHeight="1" x14ac:dyDescent="0.3">
      <c r="A415" s="1000"/>
      <c r="B415" s="793"/>
      <c r="C415" s="734"/>
      <c r="D415" s="737"/>
      <c r="E415" s="706"/>
      <c r="F415" s="709"/>
      <c r="G415" s="740"/>
      <c r="H415" s="743"/>
      <c r="I415" s="730"/>
      <c r="J415" s="730"/>
      <c r="K415" s="684"/>
      <c r="L415" s="717" t="s">
        <v>526</v>
      </c>
      <c r="M415" s="719">
        <v>0.4</v>
      </c>
      <c r="N415" s="72" t="s">
        <v>46</v>
      </c>
      <c r="O415" s="90">
        <v>0.15</v>
      </c>
      <c r="P415" s="90">
        <v>0.5</v>
      </c>
      <c r="Q415" s="90">
        <v>0.75</v>
      </c>
      <c r="R415" s="89">
        <v>1</v>
      </c>
      <c r="S415" s="65">
        <f t="shared" ref="S415" si="1688">SUM(O415:O415)*M415</f>
        <v>0.06</v>
      </c>
      <c r="T415" s="66">
        <f t="shared" ref="T415" si="1689">SUM(P415:P415)*M415</f>
        <v>0.2</v>
      </c>
      <c r="U415" s="66">
        <f t="shared" ref="U415" si="1690">SUM(Q415:Q415)*M415</f>
        <v>0.30000000000000004</v>
      </c>
      <c r="V415" s="67">
        <f t="shared" ref="V415" si="1691">SUM(R415:R415)*M415</f>
        <v>0.4</v>
      </c>
      <c r="W415" s="68">
        <f t="shared" si="1595"/>
        <v>0.4</v>
      </c>
      <c r="X415" s="248"/>
      <c r="Y415" s="251"/>
      <c r="Z415" s="254"/>
      <c r="AA415" s="257"/>
      <c r="AB415" s="257"/>
      <c r="AC415" s="788"/>
      <c r="AD415" s="720" t="s">
        <v>525</v>
      </c>
      <c r="AE415" s="115"/>
      <c r="AF415" s="228" t="str">
        <f t="shared" si="1450"/>
        <v>EQUILIBRADA</v>
      </c>
      <c r="AG415" s="236"/>
      <c r="AH415" s="236"/>
      <c r="AI415" s="236"/>
      <c r="AJ415" s="786"/>
      <c r="AK415" s="69"/>
      <c r="AP415" s="71"/>
      <c r="AQ415" s="238"/>
    </row>
    <row r="416" spans="1:43" ht="30" customHeight="1" thickBot="1" x14ac:dyDescent="0.35">
      <c r="A416" s="1000"/>
      <c r="B416" s="793"/>
      <c r="C416" s="734"/>
      <c r="D416" s="737"/>
      <c r="E416" s="706"/>
      <c r="F416" s="709"/>
      <c r="G416" s="740"/>
      <c r="H416" s="743"/>
      <c r="I416" s="730"/>
      <c r="J416" s="730"/>
      <c r="K416" s="684"/>
      <c r="L416" s="718"/>
      <c r="M416" s="689"/>
      <c r="N416" s="49" t="s">
        <v>52</v>
      </c>
      <c r="O416" s="51">
        <v>0.15</v>
      </c>
      <c r="P416" s="51">
        <v>0.9</v>
      </c>
      <c r="Q416" s="51">
        <v>1</v>
      </c>
      <c r="R416" s="52">
        <v>1</v>
      </c>
      <c r="S416" s="53">
        <f t="shared" ref="S416" si="1692">SUM(O416:O416)*M415</f>
        <v>0.06</v>
      </c>
      <c r="T416" s="54">
        <f t="shared" ref="T416" si="1693">SUM(P416:P416)*M415</f>
        <v>0.36000000000000004</v>
      </c>
      <c r="U416" s="54">
        <f t="shared" ref="U416" si="1694">SUM(Q416:Q416)*M415</f>
        <v>0.4</v>
      </c>
      <c r="V416" s="55">
        <f t="shared" ref="V416" si="1695">SUM(R416:R416)*M415</f>
        <v>0.4</v>
      </c>
      <c r="W416" s="56">
        <f t="shared" si="1595"/>
        <v>0.4</v>
      </c>
      <c r="X416" s="248"/>
      <c r="Y416" s="251"/>
      <c r="Z416" s="254"/>
      <c r="AA416" s="257"/>
      <c r="AB416" s="257"/>
      <c r="AC416" s="788"/>
      <c r="AD416" s="720"/>
      <c r="AE416" s="116"/>
      <c r="AF416" s="235"/>
      <c r="AG416" s="236"/>
      <c r="AH416" s="236"/>
      <c r="AI416" s="236"/>
      <c r="AJ416" s="786"/>
      <c r="AK416" s="69"/>
      <c r="AP416" s="71"/>
      <c r="AQ416" s="238"/>
    </row>
    <row r="417" spans="1:43" ht="30" customHeight="1" x14ac:dyDescent="0.3">
      <c r="A417" s="1000"/>
      <c r="B417" s="793"/>
      <c r="C417" s="734"/>
      <c r="D417" s="737"/>
      <c r="E417" s="706"/>
      <c r="F417" s="709"/>
      <c r="G417" s="740"/>
      <c r="H417" s="743"/>
      <c r="I417" s="730"/>
      <c r="J417" s="730"/>
      <c r="K417" s="684"/>
      <c r="L417" s="717" t="s">
        <v>527</v>
      </c>
      <c r="M417" s="719">
        <v>0.1</v>
      </c>
      <c r="N417" s="72" t="s">
        <v>46</v>
      </c>
      <c r="O417" s="90">
        <v>0.15</v>
      </c>
      <c r="P417" s="90">
        <v>0.4</v>
      </c>
      <c r="Q417" s="90">
        <v>0.75</v>
      </c>
      <c r="R417" s="89">
        <v>1</v>
      </c>
      <c r="S417" s="65">
        <f t="shared" ref="S417" si="1696">SUM(O417:O417)*M417</f>
        <v>1.4999999999999999E-2</v>
      </c>
      <c r="T417" s="66">
        <f t="shared" ref="T417" si="1697">SUM(P417:P417)*M417</f>
        <v>4.0000000000000008E-2</v>
      </c>
      <c r="U417" s="66">
        <f t="shared" ref="U417" si="1698">SUM(Q417:Q417)*M417</f>
        <v>7.5000000000000011E-2</v>
      </c>
      <c r="V417" s="67">
        <f t="shared" ref="V417" si="1699">SUM(R417:R417)*M417</f>
        <v>0.1</v>
      </c>
      <c r="W417" s="68">
        <f t="shared" si="1595"/>
        <v>0.1</v>
      </c>
      <c r="X417" s="248"/>
      <c r="Y417" s="251"/>
      <c r="Z417" s="254"/>
      <c r="AA417" s="257"/>
      <c r="AB417" s="257"/>
      <c r="AC417" s="788"/>
      <c r="AD417" s="720" t="s">
        <v>528</v>
      </c>
      <c r="AE417" s="115"/>
      <c r="AF417" s="228" t="str">
        <f t="shared" si="1450"/>
        <v>EQUILIBRADA</v>
      </c>
      <c r="AG417" s="236"/>
      <c r="AH417" s="236"/>
      <c r="AI417" s="236"/>
      <c r="AJ417" s="786"/>
      <c r="AK417" s="69"/>
      <c r="AP417" s="71"/>
      <c r="AQ417" s="238"/>
    </row>
    <row r="418" spans="1:43" ht="30" customHeight="1" thickBot="1" x14ac:dyDescent="0.35">
      <c r="A418" s="1000"/>
      <c r="B418" s="793"/>
      <c r="C418" s="735"/>
      <c r="D418" s="738"/>
      <c r="E418" s="707"/>
      <c r="F418" s="710"/>
      <c r="G418" s="741"/>
      <c r="H418" s="744"/>
      <c r="I418" s="731"/>
      <c r="J418" s="731"/>
      <c r="K418" s="685"/>
      <c r="L418" s="721"/>
      <c r="M418" s="722"/>
      <c r="N418" s="73" t="s">
        <v>52</v>
      </c>
      <c r="O418" s="75">
        <v>0.15</v>
      </c>
      <c r="P418" s="75">
        <v>0.85</v>
      </c>
      <c r="Q418" s="75">
        <v>0.95</v>
      </c>
      <c r="R418" s="76">
        <v>1</v>
      </c>
      <c r="S418" s="85">
        <f t="shared" ref="S418" si="1700">SUM(O418:O418)*M417</f>
        <v>1.4999999999999999E-2</v>
      </c>
      <c r="T418" s="86">
        <f t="shared" ref="T418" si="1701">SUM(P418:P418)*M417</f>
        <v>8.5000000000000006E-2</v>
      </c>
      <c r="U418" s="86">
        <f t="shared" ref="U418" si="1702">SUM(Q418:Q418)*M417</f>
        <v>9.5000000000000001E-2</v>
      </c>
      <c r="V418" s="87">
        <f t="shared" ref="V418" si="1703">SUM(R418:R418)*M417</f>
        <v>0.1</v>
      </c>
      <c r="W418" s="88">
        <f t="shared" si="1595"/>
        <v>0.1</v>
      </c>
      <c r="X418" s="249"/>
      <c r="Y418" s="252"/>
      <c r="Z418" s="255"/>
      <c r="AA418" s="258"/>
      <c r="AB418" s="258"/>
      <c r="AC418" s="788"/>
      <c r="AD418" s="723"/>
      <c r="AE418" s="116"/>
      <c r="AF418" s="235"/>
      <c r="AG418" s="229"/>
      <c r="AH418" s="229"/>
      <c r="AI418" s="236"/>
      <c r="AJ418" s="786"/>
      <c r="AK418" s="69"/>
      <c r="AP418" s="71"/>
      <c r="AQ418" s="239"/>
    </row>
    <row r="419" spans="1:43" ht="30" customHeight="1" x14ac:dyDescent="0.3">
      <c r="A419" s="1000"/>
      <c r="B419" s="793"/>
      <c r="C419" s="699"/>
      <c r="D419" s="702"/>
      <c r="E419" s="705"/>
      <c r="F419" s="708"/>
      <c r="G419" s="711" t="s">
        <v>156</v>
      </c>
      <c r="H419" s="714">
        <v>55</v>
      </c>
      <c r="I419" s="677" t="s">
        <v>157</v>
      </c>
      <c r="J419" s="680" t="s">
        <v>158</v>
      </c>
      <c r="K419" s="683">
        <f>AA419/(W419+W421+W423)</f>
        <v>0.89800000000000013</v>
      </c>
      <c r="L419" s="686" t="s">
        <v>221</v>
      </c>
      <c r="M419" s="688">
        <v>0.33</v>
      </c>
      <c r="N419" s="39" t="s">
        <v>46</v>
      </c>
      <c r="O419" s="96">
        <v>0</v>
      </c>
      <c r="P419" s="97">
        <v>1</v>
      </c>
      <c r="Q419" s="97">
        <v>1</v>
      </c>
      <c r="R419" s="98">
        <v>1</v>
      </c>
      <c r="S419" s="43">
        <f t="shared" ref="S419" si="1704">SUM(O419:O419)*M419</f>
        <v>0</v>
      </c>
      <c r="T419" s="44">
        <f t="shared" ref="T419" si="1705">SUM(P419:P419)*M419</f>
        <v>0.33</v>
      </c>
      <c r="U419" s="44">
        <f t="shared" ref="U419" si="1706">SUM(Q419:Q419)*M419</f>
        <v>0.33</v>
      </c>
      <c r="V419" s="45">
        <f t="shared" ref="V419" si="1707">SUM(R419:R419)*M419</f>
        <v>0.33</v>
      </c>
      <c r="W419" s="46">
        <f t="shared" si="1595"/>
        <v>0.33</v>
      </c>
      <c r="X419" s="247">
        <f>+S420+S424</f>
        <v>0</v>
      </c>
      <c r="Y419" s="250">
        <f>+T420+T424</f>
        <v>9.9000000000000008E-3</v>
      </c>
      <c r="Z419" s="253">
        <f>+U420+U422+U424</f>
        <v>0.44750000000000001</v>
      </c>
      <c r="AA419" s="256">
        <f>+V420+V424+V422</f>
        <v>0.89800000000000013</v>
      </c>
      <c r="AB419" s="256">
        <f>+W420+W424+W422</f>
        <v>0.89800000000000013</v>
      </c>
      <c r="AC419" s="369"/>
      <c r="AD419" s="727" t="s">
        <v>377</v>
      </c>
      <c r="AE419" s="47"/>
      <c r="AF419" s="228" t="str">
        <f t="shared" ref="AF419:AF481" si="1708">+IF(R420&gt;R419,"SUPERADA",IF(V420=V419,"EQUILIBRADA",IF(V420&lt;V419,"PARA MEJORAR")))</f>
        <v>EQUILIBRADA</v>
      </c>
      <c r="AG419" s="228" t="str">
        <f>IF(COUNTIF(AF419:AF424,"PARA MEJORAR")&gt;=1,"PARA MEJORAR","BIEN")</f>
        <v>PARA MEJORAR</v>
      </c>
      <c r="AH419" s="228"/>
      <c r="AI419" s="236"/>
      <c r="AJ419" s="786"/>
      <c r="AK419" s="93"/>
      <c r="AL419" s="94"/>
      <c r="AM419" s="94"/>
      <c r="AN419" s="94"/>
      <c r="AO419" s="94"/>
      <c r="AP419" s="95"/>
      <c r="AQ419" s="237"/>
    </row>
    <row r="420" spans="1:43" ht="30" customHeight="1" thickBot="1" x14ac:dyDescent="0.35">
      <c r="A420" s="1000"/>
      <c r="B420" s="793"/>
      <c r="C420" s="700"/>
      <c r="D420" s="703"/>
      <c r="E420" s="706"/>
      <c r="F420" s="709"/>
      <c r="G420" s="712"/>
      <c r="H420" s="715"/>
      <c r="I420" s="678"/>
      <c r="J420" s="681"/>
      <c r="K420" s="684"/>
      <c r="L420" s="687"/>
      <c r="M420" s="689"/>
      <c r="N420" s="49" t="s">
        <v>52</v>
      </c>
      <c r="O420" s="99">
        <v>0</v>
      </c>
      <c r="P420" s="100">
        <v>0.03</v>
      </c>
      <c r="Q420" s="100">
        <v>0.75</v>
      </c>
      <c r="R420" s="101">
        <v>1</v>
      </c>
      <c r="S420" s="53">
        <f t="shared" ref="S420" si="1709">SUM(O420:O420)*M419</f>
        <v>0</v>
      </c>
      <c r="T420" s="54">
        <f t="shared" ref="T420" si="1710">SUM(P420:P420)*M419</f>
        <v>9.9000000000000008E-3</v>
      </c>
      <c r="U420" s="54">
        <f t="shared" ref="U420" si="1711">SUM(Q420:Q420)*M419</f>
        <v>0.2475</v>
      </c>
      <c r="V420" s="55">
        <f t="shared" ref="V420" si="1712">SUM(R420:R420)*M419</f>
        <v>0.33</v>
      </c>
      <c r="W420" s="56">
        <f t="shared" si="1595"/>
        <v>0.33</v>
      </c>
      <c r="X420" s="248"/>
      <c r="Y420" s="251"/>
      <c r="Z420" s="254"/>
      <c r="AA420" s="257"/>
      <c r="AB420" s="257"/>
      <c r="AC420" s="369"/>
      <c r="AD420" s="727"/>
      <c r="AE420" s="57"/>
      <c r="AF420" s="235"/>
      <c r="AG420" s="236"/>
      <c r="AH420" s="236"/>
      <c r="AI420" s="236"/>
      <c r="AJ420" s="786"/>
      <c r="AK420" s="69"/>
      <c r="AP420" s="71"/>
      <c r="AQ420" s="238"/>
    </row>
    <row r="421" spans="1:43" ht="30" customHeight="1" x14ac:dyDescent="0.3">
      <c r="A421" s="1000"/>
      <c r="B421" s="793"/>
      <c r="C421" s="700"/>
      <c r="D421" s="703"/>
      <c r="E421" s="706"/>
      <c r="F421" s="709"/>
      <c r="G421" s="712"/>
      <c r="H421" s="715"/>
      <c r="I421" s="678"/>
      <c r="J421" s="681"/>
      <c r="K421" s="684"/>
      <c r="L421" s="725" t="s">
        <v>162</v>
      </c>
      <c r="M421" s="719">
        <v>0.33</v>
      </c>
      <c r="N421" s="72" t="s">
        <v>46</v>
      </c>
      <c r="O421" s="102">
        <v>0</v>
      </c>
      <c r="P421" s="103">
        <v>0</v>
      </c>
      <c r="Q421" s="103">
        <v>1</v>
      </c>
      <c r="R421" s="104">
        <v>1</v>
      </c>
      <c r="S421" s="65">
        <f t="shared" ref="S421" si="1713">SUM(O421:O421)*M421</f>
        <v>0</v>
      </c>
      <c r="T421" s="66">
        <f t="shared" ref="T421" si="1714">SUM(P421:P421)*M421</f>
        <v>0</v>
      </c>
      <c r="U421" s="66">
        <f t="shared" ref="U421" si="1715">SUM(Q421:Q421)*M421</f>
        <v>0.33</v>
      </c>
      <c r="V421" s="67">
        <f t="shared" ref="V421" si="1716">SUM(R421:R421)*M421</f>
        <v>0.33</v>
      </c>
      <c r="W421" s="68">
        <f t="shared" si="1595"/>
        <v>0.33</v>
      </c>
      <c r="X421" s="248"/>
      <c r="Y421" s="251"/>
      <c r="Z421" s="254"/>
      <c r="AA421" s="257"/>
      <c r="AB421" s="257"/>
      <c r="AC421" s="369"/>
      <c r="AD421" s="727"/>
      <c r="AE421" s="47"/>
      <c r="AF421" s="228" t="str">
        <f t="shared" si="1708"/>
        <v>EQUILIBRADA</v>
      </c>
      <c r="AG421" s="236"/>
      <c r="AH421" s="236"/>
      <c r="AI421" s="236"/>
      <c r="AJ421" s="786"/>
      <c r="AK421" s="69"/>
      <c r="AP421" s="71"/>
      <c r="AQ421" s="238"/>
    </row>
    <row r="422" spans="1:43" ht="30" customHeight="1" thickBot="1" x14ac:dyDescent="0.35">
      <c r="A422" s="1000"/>
      <c r="B422" s="793"/>
      <c r="C422" s="700"/>
      <c r="D422" s="703"/>
      <c r="E422" s="706"/>
      <c r="F422" s="709"/>
      <c r="G422" s="712"/>
      <c r="H422" s="715"/>
      <c r="I422" s="678"/>
      <c r="J422" s="681"/>
      <c r="K422" s="684"/>
      <c r="L422" s="687"/>
      <c r="M422" s="689"/>
      <c r="N422" s="105" t="s">
        <v>52</v>
      </c>
      <c r="O422" s="99">
        <v>0</v>
      </c>
      <c r="P422" s="100">
        <v>0</v>
      </c>
      <c r="Q422" s="100">
        <v>0.4</v>
      </c>
      <c r="R422" s="101">
        <v>1</v>
      </c>
      <c r="S422" s="53">
        <f t="shared" ref="S422" si="1717">SUM(O422:O422)*M421</f>
        <v>0</v>
      </c>
      <c r="T422" s="54">
        <f t="shared" ref="T422" si="1718">SUM(P422:P422)*M421</f>
        <v>0</v>
      </c>
      <c r="U422" s="54">
        <f t="shared" ref="U422" si="1719">SUM(Q422:Q422)*M421</f>
        <v>0.13200000000000001</v>
      </c>
      <c r="V422" s="55">
        <f t="shared" ref="V422" si="1720">SUM(R422:R422)*M421</f>
        <v>0.33</v>
      </c>
      <c r="W422" s="56">
        <f t="shared" si="1595"/>
        <v>0.33</v>
      </c>
      <c r="X422" s="248"/>
      <c r="Y422" s="251"/>
      <c r="Z422" s="254"/>
      <c r="AA422" s="257"/>
      <c r="AB422" s="257"/>
      <c r="AC422" s="369"/>
      <c r="AD422" s="727"/>
      <c r="AE422" s="57"/>
      <c r="AF422" s="235"/>
      <c r="AG422" s="236"/>
      <c r="AH422" s="236"/>
      <c r="AI422" s="236"/>
      <c r="AJ422" s="786"/>
      <c r="AK422" s="69"/>
      <c r="AP422" s="71"/>
      <c r="AQ422" s="238"/>
    </row>
    <row r="423" spans="1:43" ht="30" customHeight="1" x14ac:dyDescent="0.3">
      <c r="A423" s="1000"/>
      <c r="B423" s="793"/>
      <c r="C423" s="700"/>
      <c r="D423" s="703"/>
      <c r="E423" s="706"/>
      <c r="F423" s="709"/>
      <c r="G423" s="712"/>
      <c r="H423" s="715"/>
      <c r="I423" s="678"/>
      <c r="J423" s="681"/>
      <c r="K423" s="684"/>
      <c r="L423" s="725" t="s">
        <v>163</v>
      </c>
      <c r="M423" s="719">
        <v>0.34</v>
      </c>
      <c r="N423" s="106" t="s">
        <v>46</v>
      </c>
      <c r="O423" s="102">
        <v>0</v>
      </c>
      <c r="P423" s="103">
        <v>0</v>
      </c>
      <c r="Q423" s="103">
        <v>1</v>
      </c>
      <c r="R423" s="104">
        <v>1</v>
      </c>
      <c r="S423" s="65">
        <f t="shared" ref="S423" si="1721">SUM(O423:O423)*M423</f>
        <v>0</v>
      </c>
      <c r="T423" s="66">
        <f t="shared" ref="T423" si="1722">SUM(P423:P423)*M423</f>
        <v>0</v>
      </c>
      <c r="U423" s="66">
        <f t="shared" ref="U423" si="1723">SUM(Q423:Q423)*M423</f>
        <v>0.34</v>
      </c>
      <c r="V423" s="67">
        <f t="shared" ref="V423" si="1724">SUM(R423:R423)*M423</f>
        <v>0.34</v>
      </c>
      <c r="W423" s="68">
        <f t="shared" si="1595"/>
        <v>0.34</v>
      </c>
      <c r="X423" s="248"/>
      <c r="Y423" s="251"/>
      <c r="Z423" s="254"/>
      <c r="AA423" s="257"/>
      <c r="AB423" s="257"/>
      <c r="AC423" s="369"/>
      <c r="AD423" s="727"/>
      <c r="AE423" s="47"/>
      <c r="AF423" s="228" t="str">
        <f t="shared" si="1708"/>
        <v>PARA MEJORAR</v>
      </c>
      <c r="AG423" s="236"/>
      <c r="AH423" s="236"/>
      <c r="AI423" s="236"/>
      <c r="AJ423" s="786"/>
      <c r="AK423" s="69"/>
      <c r="AP423" s="71"/>
      <c r="AQ423" s="238"/>
    </row>
    <row r="424" spans="1:43" ht="30" customHeight="1" thickBot="1" x14ac:dyDescent="0.35">
      <c r="A424" s="1000"/>
      <c r="B424" s="794"/>
      <c r="C424" s="701"/>
      <c r="D424" s="704"/>
      <c r="E424" s="707"/>
      <c r="F424" s="710"/>
      <c r="G424" s="713"/>
      <c r="H424" s="716"/>
      <c r="I424" s="679"/>
      <c r="J424" s="682"/>
      <c r="K424" s="685"/>
      <c r="L424" s="726"/>
      <c r="M424" s="722"/>
      <c r="N424" s="73" t="s">
        <v>52</v>
      </c>
      <c r="O424" s="107">
        <v>0</v>
      </c>
      <c r="P424" s="108">
        <v>0</v>
      </c>
      <c r="Q424" s="108">
        <v>0.2</v>
      </c>
      <c r="R424" s="109">
        <v>0.7</v>
      </c>
      <c r="S424" s="85">
        <f t="shared" ref="S424" si="1725">SUM(O424:O424)*M423</f>
        <v>0</v>
      </c>
      <c r="T424" s="86">
        <f t="shared" ref="T424" si="1726">SUM(P424:P424)*M423</f>
        <v>0</v>
      </c>
      <c r="U424" s="86">
        <f t="shared" ref="U424" si="1727">SUM(Q424:Q424)*M423</f>
        <v>6.8000000000000005E-2</v>
      </c>
      <c r="V424" s="87">
        <f t="shared" ref="V424" si="1728">SUM(R424:R424)*M423</f>
        <v>0.23799999999999999</v>
      </c>
      <c r="W424" s="88">
        <f t="shared" si="1595"/>
        <v>0.23799999999999999</v>
      </c>
      <c r="X424" s="249"/>
      <c r="Y424" s="252"/>
      <c r="Z424" s="255"/>
      <c r="AA424" s="258"/>
      <c r="AB424" s="258"/>
      <c r="AC424" s="370"/>
      <c r="AD424" s="728"/>
      <c r="AE424" s="57"/>
      <c r="AF424" s="235"/>
      <c r="AG424" s="229"/>
      <c r="AH424" s="229"/>
      <c r="AI424" s="229"/>
      <c r="AJ424" s="787"/>
      <c r="AK424" s="69"/>
      <c r="AP424" s="71"/>
      <c r="AQ424" s="239"/>
    </row>
    <row r="425" spans="1:43" ht="21.75" customHeight="1" x14ac:dyDescent="0.3">
      <c r="A425" s="1000"/>
      <c r="B425" s="696" t="s">
        <v>529</v>
      </c>
      <c r="C425" s="631">
        <v>28</v>
      </c>
      <c r="D425" s="634" t="s">
        <v>530</v>
      </c>
      <c r="E425" s="637">
        <v>30</v>
      </c>
      <c r="F425" s="640" t="s">
        <v>531</v>
      </c>
      <c r="G425" s="658" t="s">
        <v>532</v>
      </c>
      <c r="H425" s="646">
        <v>56</v>
      </c>
      <c r="I425" s="690" t="s">
        <v>533</v>
      </c>
      <c r="J425" s="690" t="s">
        <v>534</v>
      </c>
      <c r="K425" s="693">
        <v>1</v>
      </c>
      <c r="L425" s="661" t="s">
        <v>535</v>
      </c>
      <c r="M425" s="606">
        <v>0.2</v>
      </c>
      <c r="N425" s="39" t="s">
        <v>46</v>
      </c>
      <c r="O425" s="40">
        <v>0</v>
      </c>
      <c r="P425" s="41">
        <v>1</v>
      </c>
      <c r="Q425" s="41">
        <v>1</v>
      </c>
      <c r="R425" s="42">
        <v>1</v>
      </c>
      <c r="S425" s="43">
        <f t="shared" ref="S425" si="1729">SUM(O425:O425)*M425</f>
        <v>0</v>
      </c>
      <c r="T425" s="44">
        <f t="shared" ref="T425" si="1730">SUM(P425:P425)*M425</f>
        <v>0.2</v>
      </c>
      <c r="U425" s="44">
        <f t="shared" ref="U425" si="1731">SUM(Q425:Q425)*M425</f>
        <v>0.2</v>
      </c>
      <c r="V425" s="45">
        <f t="shared" ref="V425" si="1732">SUM(R425:R425)*M425</f>
        <v>0.2</v>
      </c>
      <c r="W425" s="46">
        <f t="shared" si="1595"/>
        <v>0.2</v>
      </c>
      <c r="X425" s="247">
        <f>+S426+S428+S430</f>
        <v>0</v>
      </c>
      <c r="Y425" s="250">
        <f>+T426+T428+T430</f>
        <v>0.43000000000000005</v>
      </c>
      <c r="Z425" s="253">
        <f>+U426+U428+U430</f>
        <v>0.45</v>
      </c>
      <c r="AA425" s="256">
        <f>+V426+V428+V430</f>
        <v>1</v>
      </c>
      <c r="AB425" s="256">
        <f>+W426+W428+W430</f>
        <v>1</v>
      </c>
      <c r="AC425" s="368" t="s">
        <v>536</v>
      </c>
      <c r="AD425" s="652" t="s">
        <v>537</v>
      </c>
      <c r="AE425" s="47"/>
      <c r="AF425" s="228" t="str">
        <f t="shared" si="1708"/>
        <v>EQUILIBRADA</v>
      </c>
      <c r="AG425" s="228" t="str">
        <f>IF(COUNTIF(AF425:AF430,"PARA MEJORAR")&gt;=1,"PARA MEJORAR","BIEN")</f>
        <v>BIEN</v>
      </c>
      <c r="AH425" s="228" t="str">
        <f>IF(COUNTIF(AG425:AG430,"PARA MEJORAR")&gt;=1,"PARA MEJORAR","BIEN")</f>
        <v>BIEN</v>
      </c>
      <c r="AI425" s="228" t="str">
        <f>IF(COUNTIF(AH425:AH496,"PARA MEJORAR")&gt;=1,"PARA MEJORAR","BIEN")</f>
        <v>PARA MEJORAR</v>
      </c>
      <c r="AJ425" s="674" t="s">
        <v>538</v>
      </c>
      <c r="AK425" s="58"/>
      <c r="AL425" s="59"/>
      <c r="AM425" s="59"/>
      <c r="AN425" s="59"/>
      <c r="AO425" s="59"/>
      <c r="AP425" s="60"/>
      <c r="AQ425" s="237"/>
    </row>
    <row r="426" spans="1:43" ht="19.5" customHeight="1" thickBot="1" x14ac:dyDescent="0.35">
      <c r="A426" s="1000"/>
      <c r="B426" s="697"/>
      <c r="C426" s="632"/>
      <c r="D426" s="635"/>
      <c r="E426" s="638"/>
      <c r="F426" s="641"/>
      <c r="G426" s="659"/>
      <c r="H426" s="647"/>
      <c r="I426" s="691"/>
      <c r="J426" s="691"/>
      <c r="K426" s="694"/>
      <c r="L426" s="650"/>
      <c r="M426" s="590"/>
      <c r="N426" s="49" t="s">
        <v>52</v>
      </c>
      <c r="O426" s="50">
        <v>0</v>
      </c>
      <c r="P426" s="51">
        <v>0.9</v>
      </c>
      <c r="Q426" s="51">
        <v>1</v>
      </c>
      <c r="R426" s="52">
        <v>1</v>
      </c>
      <c r="S426" s="53">
        <f t="shared" ref="S426" si="1733">SUM(O426:O426)*M425</f>
        <v>0</v>
      </c>
      <c r="T426" s="54">
        <f t="shared" ref="T426" si="1734">SUM(P426:P426)*M425</f>
        <v>0.18000000000000002</v>
      </c>
      <c r="U426" s="54">
        <f t="shared" ref="U426" si="1735">SUM(Q426:Q426)*M425</f>
        <v>0.2</v>
      </c>
      <c r="V426" s="55">
        <f t="shared" ref="V426" si="1736">SUM(R426:R426)*M425</f>
        <v>0.2</v>
      </c>
      <c r="W426" s="56">
        <f t="shared" si="1595"/>
        <v>0.2</v>
      </c>
      <c r="X426" s="248"/>
      <c r="Y426" s="251"/>
      <c r="Z426" s="254"/>
      <c r="AA426" s="257"/>
      <c r="AB426" s="257"/>
      <c r="AC426" s="369"/>
      <c r="AD426" s="653"/>
      <c r="AE426" s="57"/>
      <c r="AF426" s="235"/>
      <c r="AG426" s="236"/>
      <c r="AH426" s="236"/>
      <c r="AI426" s="236"/>
      <c r="AJ426" s="675"/>
      <c r="AK426" s="69"/>
      <c r="AP426" s="71"/>
      <c r="AQ426" s="238"/>
    </row>
    <row r="427" spans="1:43" ht="30" customHeight="1" x14ac:dyDescent="0.3">
      <c r="A427" s="1000"/>
      <c r="B427" s="697"/>
      <c r="C427" s="632"/>
      <c r="D427" s="635"/>
      <c r="E427" s="638"/>
      <c r="F427" s="641"/>
      <c r="G427" s="659"/>
      <c r="H427" s="647"/>
      <c r="I427" s="691"/>
      <c r="J427" s="691"/>
      <c r="K427" s="694"/>
      <c r="L427" s="649" t="s">
        <v>539</v>
      </c>
      <c r="M427" s="589">
        <v>0.5</v>
      </c>
      <c r="N427" s="72" t="s">
        <v>46</v>
      </c>
      <c r="O427" s="91">
        <v>0</v>
      </c>
      <c r="P427" s="90">
        <v>0.5</v>
      </c>
      <c r="Q427" s="90">
        <v>1</v>
      </c>
      <c r="R427" s="89">
        <v>1</v>
      </c>
      <c r="S427" s="65">
        <f t="shared" ref="S427" si="1737">SUM(O427:O427)*M427</f>
        <v>0</v>
      </c>
      <c r="T427" s="66">
        <f t="shared" ref="T427" si="1738">SUM(P427:P427)*M427</f>
        <v>0.25</v>
      </c>
      <c r="U427" s="66">
        <f t="shared" ref="U427" si="1739">SUM(Q427:Q427)*M427</f>
        <v>0.5</v>
      </c>
      <c r="V427" s="67">
        <f t="shared" ref="V427" si="1740">SUM(R427:R427)*M427</f>
        <v>0.5</v>
      </c>
      <c r="W427" s="68">
        <f t="shared" si="1595"/>
        <v>0.5</v>
      </c>
      <c r="X427" s="248"/>
      <c r="Y427" s="251"/>
      <c r="Z427" s="254"/>
      <c r="AA427" s="257"/>
      <c r="AB427" s="257"/>
      <c r="AC427" s="369"/>
      <c r="AD427" s="653"/>
      <c r="AE427" s="47"/>
      <c r="AF427" s="228" t="str">
        <f t="shared" si="1708"/>
        <v>EQUILIBRADA</v>
      </c>
      <c r="AG427" s="236"/>
      <c r="AH427" s="236"/>
      <c r="AI427" s="236"/>
      <c r="AJ427" s="675"/>
      <c r="AK427" s="69"/>
      <c r="AP427" s="71"/>
      <c r="AQ427" s="238"/>
    </row>
    <row r="428" spans="1:43" ht="30" customHeight="1" thickBot="1" x14ac:dyDescent="0.35">
      <c r="A428" s="1000"/>
      <c r="B428" s="697"/>
      <c r="C428" s="632"/>
      <c r="D428" s="635"/>
      <c r="E428" s="638"/>
      <c r="F428" s="641"/>
      <c r="G428" s="659"/>
      <c r="H428" s="647"/>
      <c r="I428" s="691"/>
      <c r="J428" s="691"/>
      <c r="K428" s="694"/>
      <c r="L428" s="650"/>
      <c r="M428" s="590"/>
      <c r="N428" s="49" t="s">
        <v>52</v>
      </c>
      <c r="O428" s="50">
        <v>0</v>
      </c>
      <c r="P428" s="51">
        <v>0.5</v>
      </c>
      <c r="Q428" s="51">
        <v>0.5</v>
      </c>
      <c r="R428" s="52">
        <v>1</v>
      </c>
      <c r="S428" s="53">
        <f t="shared" ref="S428" si="1741">SUM(O428:O428)*M427</f>
        <v>0</v>
      </c>
      <c r="T428" s="54">
        <f t="shared" ref="T428" si="1742">SUM(P428:P428)*M427</f>
        <v>0.25</v>
      </c>
      <c r="U428" s="54">
        <f t="shared" ref="U428" si="1743">SUM(Q428:Q428)*M427</f>
        <v>0.25</v>
      </c>
      <c r="V428" s="55">
        <f t="shared" ref="V428" si="1744">SUM(R428:R428)*M427</f>
        <v>0.5</v>
      </c>
      <c r="W428" s="56">
        <f t="shared" si="1595"/>
        <v>0.5</v>
      </c>
      <c r="X428" s="248"/>
      <c r="Y428" s="251"/>
      <c r="Z428" s="254"/>
      <c r="AA428" s="257"/>
      <c r="AB428" s="257"/>
      <c r="AC428" s="369"/>
      <c r="AD428" s="653"/>
      <c r="AE428" s="57"/>
      <c r="AF428" s="235"/>
      <c r="AG428" s="236"/>
      <c r="AH428" s="236"/>
      <c r="AI428" s="236"/>
      <c r="AJ428" s="675"/>
      <c r="AK428" s="69"/>
      <c r="AP428" s="71"/>
      <c r="AQ428" s="238"/>
    </row>
    <row r="429" spans="1:43" ht="30" customHeight="1" x14ac:dyDescent="0.3">
      <c r="A429" s="1000"/>
      <c r="B429" s="697"/>
      <c r="C429" s="632"/>
      <c r="D429" s="635"/>
      <c r="E429" s="638"/>
      <c r="F429" s="641"/>
      <c r="G429" s="659"/>
      <c r="H429" s="647"/>
      <c r="I429" s="691"/>
      <c r="J429" s="691"/>
      <c r="K429" s="694"/>
      <c r="L429" s="649" t="s">
        <v>540</v>
      </c>
      <c r="M429" s="589">
        <v>0.3</v>
      </c>
      <c r="N429" s="72" t="s">
        <v>46</v>
      </c>
      <c r="O429" s="91">
        <v>0</v>
      </c>
      <c r="P429" s="90">
        <v>0</v>
      </c>
      <c r="Q429" s="90">
        <v>0</v>
      </c>
      <c r="R429" s="89">
        <v>1</v>
      </c>
      <c r="S429" s="65">
        <f t="shared" ref="S429" si="1745">SUM(O429:O429)*M429</f>
        <v>0</v>
      </c>
      <c r="T429" s="66">
        <f t="shared" ref="T429" si="1746">SUM(P429:P429)*M429</f>
        <v>0</v>
      </c>
      <c r="U429" s="66">
        <f t="shared" ref="U429" si="1747">SUM(Q429:Q429)*M429</f>
        <v>0</v>
      </c>
      <c r="V429" s="67">
        <f t="shared" ref="V429" si="1748">SUM(R429:R429)*M429</f>
        <v>0.3</v>
      </c>
      <c r="W429" s="68">
        <f t="shared" si="1595"/>
        <v>0.3</v>
      </c>
      <c r="X429" s="248"/>
      <c r="Y429" s="251"/>
      <c r="Z429" s="254"/>
      <c r="AA429" s="257"/>
      <c r="AB429" s="257"/>
      <c r="AC429" s="369"/>
      <c r="AD429" s="653"/>
      <c r="AE429" s="47"/>
      <c r="AF429" s="228" t="str">
        <f t="shared" si="1708"/>
        <v>EQUILIBRADA</v>
      </c>
      <c r="AG429" s="236"/>
      <c r="AH429" s="236"/>
      <c r="AI429" s="236"/>
      <c r="AJ429" s="675"/>
      <c r="AK429" s="69"/>
      <c r="AP429" s="71"/>
      <c r="AQ429" s="238"/>
    </row>
    <row r="430" spans="1:43" ht="30" customHeight="1" thickBot="1" x14ac:dyDescent="0.35">
      <c r="A430" s="1000"/>
      <c r="B430" s="697"/>
      <c r="C430" s="633"/>
      <c r="D430" s="636"/>
      <c r="E430" s="639"/>
      <c r="F430" s="642"/>
      <c r="G430" s="660"/>
      <c r="H430" s="648"/>
      <c r="I430" s="692"/>
      <c r="J430" s="692"/>
      <c r="K430" s="695"/>
      <c r="L430" s="651"/>
      <c r="M430" s="592"/>
      <c r="N430" s="73" t="s">
        <v>52</v>
      </c>
      <c r="O430" s="74">
        <v>0</v>
      </c>
      <c r="P430" s="75">
        <v>0</v>
      </c>
      <c r="Q430" s="75">
        <v>0</v>
      </c>
      <c r="R430" s="76">
        <v>1</v>
      </c>
      <c r="S430" s="85">
        <f t="shared" ref="S430" si="1749">SUM(O430:O430)*M429</f>
        <v>0</v>
      </c>
      <c r="T430" s="86">
        <f t="shared" ref="T430" si="1750">SUM(P430:P430)*M429</f>
        <v>0</v>
      </c>
      <c r="U430" s="86">
        <f t="shared" ref="U430" si="1751">SUM(Q430:Q430)*M429</f>
        <v>0</v>
      </c>
      <c r="V430" s="87">
        <f t="shared" ref="V430" si="1752">SUM(R430:R430)*M429</f>
        <v>0.3</v>
      </c>
      <c r="W430" s="88">
        <f t="shared" si="1595"/>
        <v>0.3</v>
      </c>
      <c r="X430" s="249"/>
      <c r="Y430" s="252"/>
      <c r="Z430" s="255"/>
      <c r="AA430" s="258"/>
      <c r="AB430" s="258"/>
      <c r="AC430" s="369"/>
      <c r="AD430" s="654"/>
      <c r="AE430" s="57"/>
      <c r="AF430" s="235"/>
      <c r="AG430" s="229"/>
      <c r="AH430" s="229"/>
      <c r="AI430" s="236"/>
      <c r="AJ430" s="675"/>
      <c r="AK430" s="69"/>
      <c r="AP430" s="71"/>
      <c r="AQ430" s="239"/>
    </row>
    <row r="431" spans="1:43" ht="30" customHeight="1" x14ac:dyDescent="0.3">
      <c r="A431" s="1000"/>
      <c r="B431" s="697"/>
      <c r="C431" s="631">
        <v>29</v>
      </c>
      <c r="D431" s="634" t="s">
        <v>541</v>
      </c>
      <c r="E431" s="637">
        <v>31</v>
      </c>
      <c r="F431" s="640" t="s">
        <v>542</v>
      </c>
      <c r="G431" s="643" t="s">
        <v>543</v>
      </c>
      <c r="H431" s="646">
        <v>57</v>
      </c>
      <c r="I431" s="625" t="s">
        <v>544</v>
      </c>
      <c r="J431" s="625" t="s">
        <v>545</v>
      </c>
      <c r="K431" s="625" t="s">
        <v>546</v>
      </c>
      <c r="L431" s="661" t="s">
        <v>547</v>
      </c>
      <c r="M431" s="606">
        <v>0.3</v>
      </c>
      <c r="N431" s="39" t="s">
        <v>46</v>
      </c>
      <c r="O431" s="41">
        <v>0</v>
      </c>
      <c r="P431" s="41">
        <v>0.25</v>
      </c>
      <c r="Q431" s="41">
        <v>0.75</v>
      </c>
      <c r="R431" s="42">
        <v>1</v>
      </c>
      <c r="S431" s="43">
        <f t="shared" ref="S431" si="1753">SUM(O431:O431)*M431</f>
        <v>0</v>
      </c>
      <c r="T431" s="44">
        <f t="shared" ref="T431" si="1754">SUM(P431:P431)*M431</f>
        <v>7.4999999999999997E-2</v>
      </c>
      <c r="U431" s="44">
        <f t="shared" ref="U431" si="1755">SUM(Q431:Q431)*M431</f>
        <v>0.22499999999999998</v>
      </c>
      <c r="V431" s="45">
        <f t="shared" ref="V431" si="1756">SUM(R431:R431)*M431</f>
        <v>0.3</v>
      </c>
      <c r="W431" s="46">
        <f t="shared" si="1595"/>
        <v>0.3</v>
      </c>
      <c r="X431" s="247">
        <f>+S432+S434</f>
        <v>0.21999999999999997</v>
      </c>
      <c r="Y431" s="250">
        <f>+T432+T434</f>
        <v>0.36</v>
      </c>
      <c r="Z431" s="253">
        <f>+U432+U434</f>
        <v>0.36</v>
      </c>
      <c r="AA431" s="256">
        <f>+V432+V434</f>
        <v>0.51</v>
      </c>
      <c r="AB431" s="256">
        <f>+W432+W434</f>
        <v>0.51</v>
      </c>
      <c r="AC431" s="369"/>
      <c r="AD431" s="652" t="s">
        <v>548</v>
      </c>
      <c r="AE431" s="47"/>
      <c r="AF431" s="228" t="str">
        <f t="shared" si="1708"/>
        <v>EQUILIBRADA</v>
      </c>
      <c r="AG431" s="228" t="str">
        <f>IF(COUNTIF(AF431:AF434,"PARA MEJORAR")&gt;=1,"PARA MEJORAR","BIEN")</f>
        <v>PARA MEJORAR</v>
      </c>
      <c r="AH431" s="228" t="str">
        <f>IF(COUNTIF(AG431:AG440,"PARA MEJORAR")&gt;=1,"PARA MEJORAR","BIEN")</f>
        <v>PARA MEJORAR</v>
      </c>
      <c r="AI431" s="236"/>
      <c r="AJ431" s="675"/>
      <c r="AK431" s="58"/>
      <c r="AL431" s="59"/>
      <c r="AM431" s="59"/>
      <c r="AN431" s="59"/>
      <c r="AO431" s="59"/>
      <c r="AP431" s="60"/>
      <c r="AQ431" s="237"/>
    </row>
    <row r="432" spans="1:43" ht="30" customHeight="1" thickBot="1" x14ac:dyDescent="0.35">
      <c r="A432" s="1000"/>
      <c r="B432" s="697"/>
      <c r="C432" s="632"/>
      <c r="D432" s="635"/>
      <c r="E432" s="638"/>
      <c r="F432" s="641"/>
      <c r="G432" s="644"/>
      <c r="H432" s="647"/>
      <c r="I432" s="626"/>
      <c r="J432" s="626"/>
      <c r="K432" s="626"/>
      <c r="L432" s="650"/>
      <c r="M432" s="590"/>
      <c r="N432" s="49" t="s">
        <v>52</v>
      </c>
      <c r="O432" s="51">
        <v>0.5</v>
      </c>
      <c r="P432" s="51">
        <v>0.5</v>
      </c>
      <c r="Q432" s="51">
        <v>0.5</v>
      </c>
      <c r="R432" s="52">
        <v>1</v>
      </c>
      <c r="S432" s="53">
        <f t="shared" ref="S432" si="1757">SUM(O432:O432)*M431</f>
        <v>0.15</v>
      </c>
      <c r="T432" s="54">
        <f t="shared" ref="T432" si="1758">SUM(P432:P432)*M431</f>
        <v>0.15</v>
      </c>
      <c r="U432" s="54">
        <f t="shared" ref="U432" si="1759">SUM(Q432:Q432)*M431</f>
        <v>0.15</v>
      </c>
      <c r="V432" s="55">
        <f t="shared" ref="V432" si="1760">SUM(R432:R432)*M431</f>
        <v>0.3</v>
      </c>
      <c r="W432" s="56">
        <f t="shared" si="1595"/>
        <v>0.3</v>
      </c>
      <c r="X432" s="248"/>
      <c r="Y432" s="251"/>
      <c r="Z432" s="254"/>
      <c r="AA432" s="257"/>
      <c r="AB432" s="257"/>
      <c r="AC432" s="369"/>
      <c r="AD432" s="653"/>
      <c r="AE432" s="57"/>
      <c r="AF432" s="235"/>
      <c r="AG432" s="236"/>
      <c r="AH432" s="236"/>
      <c r="AI432" s="236"/>
      <c r="AJ432" s="675"/>
      <c r="AK432" s="69"/>
      <c r="AP432" s="71"/>
      <c r="AQ432" s="238"/>
    </row>
    <row r="433" spans="1:43" ht="30.75" customHeight="1" x14ac:dyDescent="0.3">
      <c r="A433" s="1000"/>
      <c r="B433" s="697"/>
      <c r="C433" s="632"/>
      <c r="D433" s="635"/>
      <c r="E433" s="638"/>
      <c r="F433" s="641"/>
      <c r="G433" s="644"/>
      <c r="H433" s="647"/>
      <c r="I433" s="626"/>
      <c r="J433" s="626"/>
      <c r="K433" s="626"/>
      <c r="L433" s="649" t="s">
        <v>549</v>
      </c>
      <c r="M433" s="589">
        <v>0.7</v>
      </c>
      <c r="N433" s="72" t="s">
        <v>46</v>
      </c>
      <c r="O433" s="90">
        <v>0</v>
      </c>
      <c r="P433" s="90">
        <v>0</v>
      </c>
      <c r="Q433" s="90">
        <v>0.4</v>
      </c>
      <c r="R433" s="89">
        <v>1</v>
      </c>
      <c r="S433" s="65">
        <f t="shared" ref="S433" si="1761">SUM(O433:O433)*M433</f>
        <v>0</v>
      </c>
      <c r="T433" s="66">
        <f t="shared" ref="T433" si="1762">SUM(P433:P433)*M433</f>
        <v>0</v>
      </c>
      <c r="U433" s="66">
        <f t="shared" ref="U433" si="1763">SUM(Q433:Q433)*M433</f>
        <v>0.27999999999999997</v>
      </c>
      <c r="V433" s="67">
        <f t="shared" ref="V433" si="1764">SUM(R433:R433)*M433</f>
        <v>0.7</v>
      </c>
      <c r="W433" s="68">
        <f t="shared" si="1595"/>
        <v>0.7</v>
      </c>
      <c r="X433" s="248"/>
      <c r="Y433" s="251"/>
      <c r="Z433" s="254"/>
      <c r="AA433" s="257"/>
      <c r="AB433" s="257"/>
      <c r="AC433" s="369"/>
      <c r="AD433" s="653"/>
      <c r="AE433" s="47"/>
      <c r="AF433" s="228" t="str">
        <f t="shared" si="1708"/>
        <v>PARA MEJORAR</v>
      </c>
      <c r="AG433" s="236"/>
      <c r="AH433" s="236"/>
      <c r="AI433" s="236"/>
      <c r="AJ433" s="675"/>
      <c r="AK433" s="69"/>
      <c r="AP433" s="71"/>
      <c r="AQ433" s="238"/>
    </row>
    <row r="434" spans="1:43" ht="44.1" customHeight="1" thickBot="1" x14ac:dyDescent="0.35">
      <c r="A434" s="1000"/>
      <c r="B434" s="697"/>
      <c r="C434" s="632"/>
      <c r="D434" s="635"/>
      <c r="E434" s="638"/>
      <c r="F434" s="641"/>
      <c r="G434" s="645"/>
      <c r="H434" s="648"/>
      <c r="I434" s="627"/>
      <c r="J434" s="627"/>
      <c r="K434" s="627"/>
      <c r="L434" s="651"/>
      <c r="M434" s="592"/>
      <c r="N434" s="73" t="s">
        <v>52</v>
      </c>
      <c r="O434" s="75">
        <v>0.1</v>
      </c>
      <c r="P434" s="75">
        <v>0.3</v>
      </c>
      <c r="Q434" s="75">
        <v>0.3</v>
      </c>
      <c r="R434" s="76">
        <v>0.3</v>
      </c>
      <c r="S434" s="85">
        <f t="shared" ref="S434" si="1765">SUM(O434:O434)*M433</f>
        <v>6.9999999999999993E-2</v>
      </c>
      <c r="T434" s="86">
        <f t="shared" ref="T434" si="1766">SUM(P434:P434)*M433</f>
        <v>0.21</v>
      </c>
      <c r="U434" s="86">
        <f t="shared" ref="U434" si="1767">SUM(Q434:Q434)*M433</f>
        <v>0.21</v>
      </c>
      <c r="V434" s="87">
        <f t="shared" ref="V434" si="1768">SUM(R434:R434)*M433</f>
        <v>0.21</v>
      </c>
      <c r="W434" s="88">
        <f t="shared" si="1595"/>
        <v>0.21</v>
      </c>
      <c r="X434" s="249"/>
      <c r="Y434" s="252"/>
      <c r="Z434" s="255"/>
      <c r="AA434" s="258"/>
      <c r="AB434" s="258"/>
      <c r="AC434" s="369"/>
      <c r="AD434" s="653"/>
      <c r="AE434" s="57"/>
      <c r="AF434" s="235"/>
      <c r="AG434" s="229"/>
      <c r="AH434" s="236"/>
      <c r="AI434" s="236"/>
      <c r="AJ434" s="675"/>
      <c r="AK434" s="69"/>
      <c r="AP434" s="71"/>
      <c r="AQ434" s="239"/>
    </row>
    <row r="435" spans="1:43" ht="30" customHeight="1" x14ac:dyDescent="0.3">
      <c r="A435" s="1000"/>
      <c r="B435" s="697"/>
      <c r="C435" s="632"/>
      <c r="D435" s="635"/>
      <c r="E435" s="638"/>
      <c r="F435" s="641"/>
      <c r="G435" s="619" t="s">
        <v>550</v>
      </c>
      <c r="H435" s="646">
        <v>58</v>
      </c>
      <c r="I435" s="625" t="s">
        <v>551</v>
      </c>
      <c r="J435" s="625" t="s">
        <v>552</v>
      </c>
      <c r="K435" s="671">
        <v>3</v>
      </c>
      <c r="L435" s="661" t="s">
        <v>553</v>
      </c>
      <c r="M435" s="606">
        <v>0.2</v>
      </c>
      <c r="N435" s="39" t="s">
        <v>46</v>
      </c>
      <c r="O435" s="41">
        <v>0.1</v>
      </c>
      <c r="P435" s="41">
        <v>0.4</v>
      </c>
      <c r="Q435" s="41">
        <v>0.75</v>
      </c>
      <c r="R435" s="42">
        <v>1</v>
      </c>
      <c r="S435" s="43">
        <f t="shared" ref="S435" si="1769">SUM(O435:O435)*M435</f>
        <v>2.0000000000000004E-2</v>
      </c>
      <c r="T435" s="44">
        <f t="shared" ref="T435" si="1770">SUM(P435:P435)*M435</f>
        <v>8.0000000000000016E-2</v>
      </c>
      <c r="U435" s="44">
        <f t="shared" ref="U435" si="1771">SUM(Q435:Q435)*M435</f>
        <v>0.15000000000000002</v>
      </c>
      <c r="V435" s="45">
        <f t="shared" ref="V435" si="1772">SUM(R435:R435)*M435</f>
        <v>0.2</v>
      </c>
      <c r="W435" s="46">
        <f t="shared" si="1595"/>
        <v>0.2</v>
      </c>
      <c r="X435" s="247">
        <f>+S436+S438+S440</f>
        <v>0.5</v>
      </c>
      <c r="Y435" s="250">
        <f>+T436+T438+T440</f>
        <v>0.6</v>
      </c>
      <c r="Z435" s="253">
        <f>+U436+U438+U440</f>
        <v>0.79999999999999993</v>
      </c>
      <c r="AA435" s="256">
        <f>+V436+V438+V440</f>
        <v>1</v>
      </c>
      <c r="AB435" s="256">
        <f>+W436+W438+W440</f>
        <v>1</v>
      </c>
      <c r="AC435" s="369"/>
      <c r="AD435" s="653"/>
      <c r="AE435" s="47"/>
      <c r="AF435" s="228" t="str">
        <f t="shared" si="1708"/>
        <v>EQUILIBRADA</v>
      </c>
      <c r="AG435" s="228" t="str">
        <f>IF(COUNTIF(AF435:AF440,"PARA MEJORAR")&gt;=1,"PARA MEJORAR","BIEN")</f>
        <v>BIEN</v>
      </c>
      <c r="AH435" s="236"/>
      <c r="AI435" s="236"/>
      <c r="AJ435" s="675"/>
      <c r="AK435" s="58"/>
      <c r="AL435" s="59"/>
      <c r="AM435" s="59"/>
      <c r="AN435" s="59"/>
      <c r="AO435" s="59"/>
      <c r="AP435" s="60"/>
      <c r="AQ435" s="237"/>
    </row>
    <row r="436" spans="1:43" ht="30" customHeight="1" thickBot="1" x14ac:dyDescent="0.35">
      <c r="A436" s="1000"/>
      <c r="B436" s="697"/>
      <c r="C436" s="632"/>
      <c r="D436" s="635"/>
      <c r="E436" s="638"/>
      <c r="F436" s="641"/>
      <c r="G436" s="620"/>
      <c r="H436" s="647"/>
      <c r="I436" s="626"/>
      <c r="J436" s="626"/>
      <c r="K436" s="672"/>
      <c r="L436" s="650"/>
      <c r="M436" s="590"/>
      <c r="N436" s="49" t="s">
        <v>52</v>
      </c>
      <c r="O436" s="51">
        <v>0.5</v>
      </c>
      <c r="P436" s="51">
        <v>1</v>
      </c>
      <c r="Q436" s="51">
        <v>1</v>
      </c>
      <c r="R436" s="52">
        <v>1</v>
      </c>
      <c r="S436" s="53">
        <f t="shared" ref="S436" si="1773">SUM(O436:O436)*M435</f>
        <v>0.1</v>
      </c>
      <c r="T436" s="54">
        <f t="shared" ref="T436" si="1774">SUM(P436:P436)*M435</f>
        <v>0.2</v>
      </c>
      <c r="U436" s="54">
        <f t="shared" ref="U436" si="1775">SUM(Q436:Q436)*M435</f>
        <v>0.2</v>
      </c>
      <c r="V436" s="55">
        <f t="shared" ref="V436" si="1776">SUM(R436:R436)*M435</f>
        <v>0.2</v>
      </c>
      <c r="W436" s="56">
        <f t="shared" si="1595"/>
        <v>0.2</v>
      </c>
      <c r="X436" s="248"/>
      <c r="Y436" s="251"/>
      <c r="Z436" s="254"/>
      <c r="AA436" s="257"/>
      <c r="AB436" s="257"/>
      <c r="AC436" s="369"/>
      <c r="AD436" s="653"/>
      <c r="AE436" s="57"/>
      <c r="AF436" s="235"/>
      <c r="AG436" s="236"/>
      <c r="AH436" s="236"/>
      <c r="AI436" s="236"/>
      <c r="AJ436" s="675"/>
      <c r="AK436" s="69"/>
      <c r="AP436" s="71"/>
      <c r="AQ436" s="238"/>
    </row>
    <row r="437" spans="1:43" ht="30" customHeight="1" x14ac:dyDescent="0.3">
      <c r="A437" s="1000"/>
      <c r="B437" s="697"/>
      <c r="C437" s="632"/>
      <c r="D437" s="635"/>
      <c r="E437" s="638"/>
      <c r="F437" s="641"/>
      <c r="G437" s="620"/>
      <c r="H437" s="647"/>
      <c r="I437" s="626"/>
      <c r="J437" s="626"/>
      <c r="K437" s="672"/>
      <c r="L437" s="649" t="s">
        <v>554</v>
      </c>
      <c r="M437" s="589">
        <v>0.6</v>
      </c>
      <c r="N437" s="72" t="s">
        <v>46</v>
      </c>
      <c r="O437" s="90">
        <v>0</v>
      </c>
      <c r="P437" s="90">
        <v>0</v>
      </c>
      <c r="Q437" s="90">
        <v>0.8</v>
      </c>
      <c r="R437" s="89">
        <v>1</v>
      </c>
      <c r="S437" s="65">
        <f t="shared" ref="S437" si="1777">SUM(O437:O437)*M437</f>
        <v>0</v>
      </c>
      <c r="T437" s="66">
        <f t="shared" ref="T437" si="1778">SUM(P437:P437)*M437</f>
        <v>0</v>
      </c>
      <c r="U437" s="66">
        <f t="shared" ref="U437" si="1779">SUM(Q437:Q437)*M437</f>
        <v>0.48</v>
      </c>
      <c r="V437" s="67">
        <f t="shared" ref="V437" si="1780">SUM(R437:R437)*M437</f>
        <v>0.6</v>
      </c>
      <c r="W437" s="68">
        <f t="shared" si="1595"/>
        <v>0.6</v>
      </c>
      <c r="X437" s="248"/>
      <c r="Y437" s="251"/>
      <c r="Z437" s="254"/>
      <c r="AA437" s="257"/>
      <c r="AB437" s="257"/>
      <c r="AC437" s="369"/>
      <c r="AD437" s="653"/>
      <c r="AE437" s="47"/>
      <c r="AF437" s="228" t="str">
        <f t="shared" si="1708"/>
        <v>EQUILIBRADA</v>
      </c>
      <c r="AG437" s="236"/>
      <c r="AH437" s="236"/>
      <c r="AI437" s="236"/>
      <c r="AJ437" s="675"/>
      <c r="AK437" s="69"/>
      <c r="AP437" s="71"/>
      <c r="AQ437" s="238"/>
    </row>
    <row r="438" spans="1:43" ht="30" customHeight="1" thickBot="1" x14ac:dyDescent="0.35">
      <c r="A438" s="1000"/>
      <c r="B438" s="697"/>
      <c r="C438" s="632"/>
      <c r="D438" s="635"/>
      <c r="E438" s="638"/>
      <c r="F438" s="641"/>
      <c r="G438" s="620"/>
      <c r="H438" s="647"/>
      <c r="I438" s="626"/>
      <c r="J438" s="626"/>
      <c r="K438" s="672"/>
      <c r="L438" s="650"/>
      <c r="M438" s="590"/>
      <c r="N438" s="49" t="s">
        <v>52</v>
      </c>
      <c r="O438" s="51">
        <v>0.5</v>
      </c>
      <c r="P438" s="51">
        <v>0.5</v>
      </c>
      <c r="Q438" s="51">
        <v>0.75</v>
      </c>
      <c r="R438" s="52">
        <v>1</v>
      </c>
      <c r="S438" s="53">
        <f t="shared" ref="S438" si="1781">SUM(O438:O438)*M437</f>
        <v>0.3</v>
      </c>
      <c r="T438" s="54">
        <f t="shared" ref="T438" si="1782">SUM(P438:P438)*M437</f>
        <v>0.3</v>
      </c>
      <c r="U438" s="54">
        <f t="shared" ref="U438" si="1783">SUM(Q438:Q438)*M437</f>
        <v>0.44999999999999996</v>
      </c>
      <c r="V438" s="55">
        <f t="shared" ref="V438" si="1784">SUM(R438:R438)*M437</f>
        <v>0.6</v>
      </c>
      <c r="W438" s="56">
        <f t="shared" si="1595"/>
        <v>0.6</v>
      </c>
      <c r="X438" s="248"/>
      <c r="Y438" s="251"/>
      <c r="Z438" s="254"/>
      <c r="AA438" s="257"/>
      <c r="AB438" s="257"/>
      <c r="AC438" s="369"/>
      <c r="AD438" s="653"/>
      <c r="AE438" s="57"/>
      <c r="AF438" s="235"/>
      <c r="AG438" s="236"/>
      <c r="AH438" s="236"/>
      <c r="AI438" s="236"/>
      <c r="AJ438" s="675"/>
      <c r="AK438" s="69"/>
      <c r="AP438" s="71"/>
      <c r="AQ438" s="238"/>
    </row>
    <row r="439" spans="1:43" ht="30" customHeight="1" x14ac:dyDescent="0.3">
      <c r="A439" s="1000"/>
      <c r="B439" s="697"/>
      <c r="C439" s="632"/>
      <c r="D439" s="635"/>
      <c r="E439" s="638"/>
      <c r="F439" s="641"/>
      <c r="G439" s="620"/>
      <c r="H439" s="647"/>
      <c r="I439" s="626"/>
      <c r="J439" s="626"/>
      <c r="K439" s="672"/>
      <c r="L439" s="649" t="s">
        <v>555</v>
      </c>
      <c r="M439" s="589">
        <v>0.2</v>
      </c>
      <c r="N439" s="72" t="s">
        <v>46</v>
      </c>
      <c r="O439" s="90">
        <v>0</v>
      </c>
      <c r="P439" s="90">
        <v>0</v>
      </c>
      <c r="Q439" s="90">
        <v>0.8</v>
      </c>
      <c r="R439" s="89">
        <v>1</v>
      </c>
      <c r="S439" s="65">
        <f t="shared" ref="S439" si="1785">SUM(O439:O439)*M439</f>
        <v>0</v>
      </c>
      <c r="T439" s="66">
        <f t="shared" ref="T439" si="1786">SUM(P439:P439)*M439</f>
        <v>0</v>
      </c>
      <c r="U439" s="66">
        <f t="shared" ref="U439" si="1787">SUM(Q439:Q439)*M439</f>
        <v>0.16000000000000003</v>
      </c>
      <c r="V439" s="67">
        <f t="shared" ref="V439" si="1788">SUM(R439:R439)*M439</f>
        <v>0.2</v>
      </c>
      <c r="W439" s="68">
        <f t="shared" si="1595"/>
        <v>0.2</v>
      </c>
      <c r="X439" s="248"/>
      <c r="Y439" s="251"/>
      <c r="Z439" s="254"/>
      <c r="AA439" s="257"/>
      <c r="AB439" s="257"/>
      <c r="AC439" s="369"/>
      <c r="AD439" s="653"/>
      <c r="AE439" s="47"/>
      <c r="AF439" s="228" t="str">
        <f t="shared" si="1708"/>
        <v>EQUILIBRADA</v>
      </c>
      <c r="AG439" s="236"/>
      <c r="AH439" s="236"/>
      <c r="AI439" s="236"/>
      <c r="AJ439" s="675"/>
      <c r="AK439" s="69"/>
      <c r="AP439" s="71"/>
      <c r="AQ439" s="238"/>
    </row>
    <row r="440" spans="1:43" ht="30" customHeight="1" thickBot="1" x14ac:dyDescent="0.35">
      <c r="A440" s="1000"/>
      <c r="B440" s="697"/>
      <c r="C440" s="633"/>
      <c r="D440" s="636"/>
      <c r="E440" s="639"/>
      <c r="F440" s="642"/>
      <c r="G440" s="621"/>
      <c r="H440" s="648"/>
      <c r="I440" s="627"/>
      <c r="J440" s="627"/>
      <c r="K440" s="673"/>
      <c r="L440" s="651"/>
      <c r="M440" s="592"/>
      <c r="N440" s="73" t="s">
        <v>52</v>
      </c>
      <c r="O440" s="75">
        <v>0.5</v>
      </c>
      <c r="P440" s="75">
        <v>0.5</v>
      </c>
      <c r="Q440" s="75">
        <v>0.75</v>
      </c>
      <c r="R440" s="76">
        <v>1</v>
      </c>
      <c r="S440" s="85">
        <f t="shared" ref="S440" si="1789">SUM(O440:O440)*M439</f>
        <v>0.1</v>
      </c>
      <c r="T440" s="86">
        <f t="shared" ref="T440" si="1790">SUM(P440:P440)*M439</f>
        <v>0.1</v>
      </c>
      <c r="U440" s="86">
        <f t="shared" ref="U440" si="1791">SUM(Q440:Q440)*M439</f>
        <v>0.15000000000000002</v>
      </c>
      <c r="V440" s="87">
        <f t="shared" ref="V440" si="1792">SUM(R440:R440)*M439</f>
        <v>0.2</v>
      </c>
      <c r="W440" s="88">
        <f t="shared" si="1595"/>
        <v>0.2</v>
      </c>
      <c r="X440" s="249"/>
      <c r="Y440" s="252"/>
      <c r="Z440" s="255"/>
      <c r="AA440" s="258"/>
      <c r="AB440" s="258"/>
      <c r="AC440" s="369"/>
      <c r="AD440" s="653"/>
      <c r="AE440" s="57"/>
      <c r="AF440" s="235"/>
      <c r="AG440" s="229"/>
      <c r="AH440" s="229"/>
      <c r="AI440" s="236"/>
      <c r="AJ440" s="675"/>
      <c r="AK440" s="69"/>
      <c r="AP440" s="71"/>
      <c r="AQ440" s="239"/>
    </row>
    <row r="441" spans="1:43" ht="30" customHeight="1" x14ac:dyDescent="0.3">
      <c r="A441" s="1000"/>
      <c r="B441" s="697"/>
      <c r="C441" s="631">
        <v>30</v>
      </c>
      <c r="D441" s="634" t="s">
        <v>556</v>
      </c>
      <c r="E441" s="637">
        <v>32</v>
      </c>
      <c r="F441" s="640" t="s">
        <v>557</v>
      </c>
      <c r="G441" s="668" t="s">
        <v>1098</v>
      </c>
      <c r="H441" s="646">
        <v>59</v>
      </c>
      <c r="I441" s="599" t="s">
        <v>558</v>
      </c>
      <c r="J441" s="599" t="s">
        <v>559</v>
      </c>
      <c r="K441" s="665">
        <v>0.48</v>
      </c>
      <c r="L441" s="661" t="s">
        <v>560</v>
      </c>
      <c r="M441" s="606">
        <v>0.1</v>
      </c>
      <c r="N441" s="39" t="s">
        <v>46</v>
      </c>
      <c r="O441" s="41">
        <v>0.1</v>
      </c>
      <c r="P441" s="41">
        <v>0.4</v>
      </c>
      <c r="Q441" s="41">
        <v>0.75</v>
      </c>
      <c r="R441" s="42">
        <v>1</v>
      </c>
      <c r="S441" s="43">
        <f t="shared" ref="S441" si="1793">SUM(O441:O441)*M441</f>
        <v>1.0000000000000002E-2</v>
      </c>
      <c r="T441" s="44">
        <f t="shared" ref="T441" si="1794">SUM(P441:P441)*M441</f>
        <v>4.0000000000000008E-2</v>
      </c>
      <c r="U441" s="44">
        <f t="shared" ref="U441" si="1795">SUM(Q441:Q441)*M441</f>
        <v>7.5000000000000011E-2</v>
      </c>
      <c r="V441" s="45">
        <f t="shared" ref="V441" si="1796">SUM(R441:R441)*M441</f>
        <v>0.1</v>
      </c>
      <c r="W441" s="46">
        <f t="shared" si="1595"/>
        <v>0.1</v>
      </c>
      <c r="X441" s="247">
        <f>+S442+S448+S444+S446</f>
        <v>0.1</v>
      </c>
      <c r="Y441" s="250">
        <f>+T442+T448+T444+T446</f>
        <v>0.48000000000000004</v>
      </c>
      <c r="Z441" s="253">
        <f>+U442+U448+U444+U446</f>
        <v>0.48000000000000004</v>
      </c>
      <c r="AA441" s="256">
        <f>+V442+V448+V444+V446</f>
        <v>0.48000000000000004</v>
      </c>
      <c r="AB441" s="256">
        <f>+W442+W448+W444+W446</f>
        <v>0.48000000000000004</v>
      </c>
      <c r="AC441" s="369"/>
      <c r="AD441" s="653"/>
      <c r="AE441" s="47"/>
      <c r="AF441" s="228" t="str">
        <f t="shared" si="1708"/>
        <v>EQUILIBRADA</v>
      </c>
      <c r="AG441" s="228" t="str">
        <f>IF(COUNTIF(AF441:AF448,"PARA MEJORAR")&gt;=1,"PARA MEJORAR","BIEN")</f>
        <v>PARA MEJORAR</v>
      </c>
      <c r="AH441" s="228" t="str">
        <f>IF(COUNTIF(AG441:AG484,"PARA MEJORAR")&gt;=1,"PARA MEJORAR","BIEN")</f>
        <v>PARA MEJORAR</v>
      </c>
      <c r="AI441" s="236"/>
      <c r="AJ441" s="675"/>
      <c r="AK441" s="58"/>
      <c r="AL441" s="59"/>
      <c r="AM441" s="59"/>
      <c r="AN441" s="59"/>
      <c r="AO441" s="59"/>
      <c r="AP441" s="60"/>
      <c r="AQ441" s="237"/>
    </row>
    <row r="442" spans="1:43" ht="30" customHeight="1" thickBot="1" x14ac:dyDescent="0.35">
      <c r="A442" s="1000"/>
      <c r="B442" s="697"/>
      <c r="C442" s="632"/>
      <c r="D442" s="635"/>
      <c r="E442" s="638"/>
      <c r="F442" s="641"/>
      <c r="G442" s="669"/>
      <c r="H442" s="647"/>
      <c r="I442" s="600"/>
      <c r="J442" s="600"/>
      <c r="K442" s="666"/>
      <c r="L442" s="650"/>
      <c r="M442" s="590"/>
      <c r="N442" s="49" t="s">
        <v>52</v>
      </c>
      <c r="O442" s="51">
        <v>1</v>
      </c>
      <c r="P442" s="51">
        <v>1</v>
      </c>
      <c r="Q442" s="51">
        <v>1</v>
      </c>
      <c r="R442" s="52">
        <v>1</v>
      </c>
      <c r="S442" s="53">
        <f t="shared" ref="S442" si="1797">SUM(O442:O442)*M441</f>
        <v>0.1</v>
      </c>
      <c r="T442" s="54">
        <f t="shared" ref="T442" si="1798">SUM(P442:P442)*M441</f>
        <v>0.1</v>
      </c>
      <c r="U442" s="54">
        <f t="shared" ref="U442" si="1799">SUM(Q442:Q442)*M441</f>
        <v>0.1</v>
      </c>
      <c r="V442" s="55">
        <f t="shared" ref="V442" si="1800">SUM(R442:R442)*M441</f>
        <v>0.1</v>
      </c>
      <c r="W442" s="56">
        <f t="shared" si="1595"/>
        <v>0.1</v>
      </c>
      <c r="X442" s="248"/>
      <c r="Y442" s="251"/>
      <c r="Z442" s="254"/>
      <c r="AA442" s="257"/>
      <c r="AB442" s="257"/>
      <c r="AC442" s="369"/>
      <c r="AD442" s="653"/>
      <c r="AE442" s="57"/>
      <c r="AF442" s="235"/>
      <c r="AG442" s="236"/>
      <c r="AH442" s="236"/>
      <c r="AI442" s="236"/>
      <c r="AJ442" s="675"/>
      <c r="AK442" s="69"/>
      <c r="AP442" s="71"/>
      <c r="AQ442" s="238"/>
    </row>
    <row r="443" spans="1:43" ht="30" customHeight="1" x14ac:dyDescent="0.3">
      <c r="A443" s="1000"/>
      <c r="B443" s="697"/>
      <c r="C443" s="632"/>
      <c r="D443" s="635"/>
      <c r="E443" s="638"/>
      <c r="F443" s="641"/>
      <c r="G443" s="669"/>
      <c r="H443" s="647"/>
      <c r="I443" s="600"/>
      <c r="J443" s="600"/>
      <c r="K443" s="666"/>
      <c r="L443" s="649" t="s">
        <v>561</v>
      </c>
      <c r="M443" s="589">
        <v>0.3</v>
      </c>
      <c r="N443" s="72" t="s">
        <v>46</v>
      </c>
      <c r="O443" s="90">
        <v>0</v>
      </c>
      <c r="P443" s="90">
        <v>0.6</v>
      </c>
      <c r="Q443" s="90">
        <v>0.8</v>
      </c>
      <c r="R443" s="89">
        <v>1</v>
      </c>
      <c r="S443" s="65">
        <f t="shared" ref="S443" si="1801">SUM(O443:O443)*M443</f>
        <v>0</v>
      </c>
      <c r="T443" s="66">
        <f t="shared" ref="T443" si="1802">SUM(P443:P443)*M443</f>
        <v>0.18</v>
      </c>
      <c r="U443" s="66">
        <f t="shared" ref="U443" si="1803">SUM(Q443:Q443)*M443</f>
        <v>0.24</v>
      </c>
      <c r="V443" s="67">
        <f t="shared" ref="V443" si="1804">SUM(R443:R443)*M443</f>
        <v>0.3</v>
      </c>
      <c r="W443" s="68">
        <f t="shared" si="1595"/>
        <v>0.3</v>
      </c>
      <c r="X443" s="248"/>
      <c r="Y443" s="251"/>
      <c r="Z443" s="254"/>
      <c r="AA443" s="257"/>
      <c r="AB443" s="257"/>
      <c r="AC443" s="369"/>
      <c r="AD443" s="653"/>
      <c r="AE443" s="47"/>
      <c r="AF443" s="228" t="str">
        <f t="shared" si="1708"/>
        <v>PARA MEJORAR</v>
      </c>
      <c r="AG443" s="236"/>
      <c r="AH443" s="236"/>
      <c r="AI443" s="236"/>
      <c r="AJ443" s="675"/>
      <c r="AK443" s="69"/>
      <c r="AP443" s="71"/>
      <c r="AQ443" s="238"/>
    </row>
    <row r="444" spans="1:43" ht="30" customHeight="1" thickBot="1" x14ac:dyDescent="0.35">
      <c r="A444" s="1000"/>
      <c r="B444" s="697"/>
      <c r="C444" s="632"/>
      <c r="D444" s="635"/>
      <c r="E444" s="638"/>
      <c r="F444" s="641"/>
      <c r="G444" s="669"/>
      <c r="H444" s="647"/>
      <c r="I444" s="600"/>
      <c r="J444" s="600"/>
      <c r="K444" s="666"/>
      <c r="L444" s="650"/>
      <c r="M444" s="590"/>
      <c r="N444" s="49" t="s">
        <v>52</v>
      </c>
      <c r="O444" s="51">
        <v>0</v>
      </c>
      <c r="P444" s="51">
        <v>0.6</v>
      </c>
      <c r="Q444" s="51">
        <v>0.6</v>
      </c>
      <c r="R444" s="52">
        <v>0.6</v>
      </c>
      <c r="S444" s="53">
        <f t="shared" ref="S444" si="1805">SUM(O444:O444)*M443</f>
        <v>0</v>
      </c>
      <c r="T444" s="54">
        <f t="shared" ref="T444" si="1806">SUM(P444:P444)*M443</f>
        <v>0.18</v>
      </c>
      <c r="U444" s="54">
        <f t="shared" ref="U444" si="1807">SUM(Q444:Q444)*M443</f>
        <v>0.18</v>
      </c>
      <c r="V444" s="55">
        <f t="shared" ref="V444" si="1808">SUM(R444:R444)*M443</f>
        <v>0.18</v>
      </c>
      <c r="W444" s="56">
        <f t="shared" si="1595"/>
        <v>0.18</v>
      </c>
      <c r="X444" s="248"/>
      <c r="Y444" s="251"/>
      <c r="Z444" s="254"/>
      <c r="AA444" s="257"/>
      <c r="AB444" s="257"/>
      <c r="AC444" s="369"/>
      <c r="AD444" s="653"/>
      <c r="AE444" s="57"/>
      <c r="AF444" s="235"/>
      <c r="AG444" s="236"/>
      <c r="AH444" s="236"/>
      <c r="AI444" s="236"/>
      <c r="AJ444" s="675"/>
      <c r="AK444" s="69"/>
      <c r="AP444" s="71"/>
      <c r="AQ444" s="238"/>
    </row>
    <row r="445" spans="1:43" ht="30" customHeight="1" x14ac:dyDescent="0.3">
      <c r="A445" s="1000"/>
      <c r="B445" s="697"/>
      <c r="C445" s="632"/>
      <c r="D445" s="635"/>
      <c r="E445" s="638"/>
      <c r="F445" s="641"/>
      <c r="G445" s="669"/>
      <c r="H445" s="647"/>
      <c r="I445" s="600"/>
      <c r="J445" s="600"/>
      <c r="K445" s="666"/>
      <c r="L445" s="649" t="s">
        <v>562</v>
      </c>
      <c r="M445" s="589">
        <v>0.5</v>
      </c>
      <c r="N445" s="117" t="s">
        <v>46</v>
      </c>
      <c r="O445" s="90">
        <v>0</v>
      </c>
      <c r="P445" s="90">
        <v>0</v>
      </c>
      <c r="Q445" s="90">
        <v>0.8</v>
      </c>
      <c r="R445" s="89">
        <v>1</v>
      </c>
      <c r="S445" s="65">
        <f t="shared" ref="S445" si="1809">SUM(O445:O445)*M445</f>
        <v>0</v>
      </c>
      <c r="T445" s="66">
        <f t="shared" ref="T445" si="1810">SUM(P445:P445)*M445</f>
        <v>0</v>
      </c>
      <c r="U445" s="66">
        <f t="shared" ref="U445" si="1811">SUM(Q445:Q445)*M445</f>
        <v>0.4</v>
      </c>
      <c r="V445" s="67">
        <f t="shared" ref="V445" si="1812">SUM(R445:R445)*M445</f>
        <v>0.5</v>
      </c>
      <c r="W445" s="68">
        <f t="shared" si="1595"/>
        <v>0.5</v>
      </c>
      <c r="X445" s="248"/>
      <c r="Y445" s="251"/>
      <c r="Z445" s="254"/>
      <c r="AA445" s="257"/>
      <c r="AB445" s="257"/>
      <c r="AC445" s="369"/>
      <c r="AD445" s="653"/>
      <c r="AE445" s="47"/>
      <c r="AF445" s="228" t="str">
        <f t="shared" si="1708"/>
        <v>PARA MEJORAR</v>
      </c>
      <c r="AG445" s="236"/>
      <c r="AH445" s="236"/>
      <c r="AI445" s="236"/>
      <c r="AJ445" s="675"/>
      <c r="AK445" s="69"/>
      <c r="AP445" s="71"/>
      <c r="AQ445" s="238"/>
    </row>
    <row r="446" spans="1:43" ht="30" customHeight="1" thickBot="1" x14ac:dyDescent="0.35">
      <c r="A446" s="1000"/>
      <c r="B446" s="697"/>
      <c r="C446" s="632"/>
      <c r="D446" s="635"/>
      <c r="E446" s="638"/>
      <c r="F446" s="641"/>
      <c r="G446" s="669"/>
      <c r="H446" s="647"/>
      <c r="I446" s="600"/>
      <c r="J446" s="600"/>
      <c r="K446" s="666"/>
      <c r="L446" s="650"/>
      <c r="M446" s="590"/>
      <c r="N446" s="118" t="s">
        <v>52</v>
      </c>
      <c r="O446" s="51">
        <v>0</v>
      </c>
      <c r="P446" s="51">
        <v>0.4</v>
      </c>
      <c r="Q446" s="51">
        <v>0.4</v>
      </c>
      <c r="R446" s="52">
        <v>0.4</v>
      </c>
      <c r="S446" s="53">
        <f t="shared" ref="S446" si="1813">SUM(O446:O446)*M445</f>
        <v>0</v>
      </c>
      <c r="T446" s="54">
        <f t="shared" ref="T446" si="1814">SUM(P446:P446)*M445</f>
        <v>0.2</v>
      </c>
      <c r="U446" s="54">
        <f t="shared" ref="U446" si="1815">SUM(Q446:Q446)*M445</f>
        <v>0.2</v>
      </c>
      <c r="V446" s="55">
        <f t="shared" ref="V446" si="1816">SUM(R446:R446)*M445</f>
        <v>0.2</v>
      </c>
      <c r="W446" s="56">
        <f t="shared" si="1595"/>
        <v>0.2</v>
      </c>
      <c r="X446" s="248"/>
      <c r="Y446" s="251"/>
      <c r="Z446" s="254"/>
      <c r="AA446" s="257"/>
      <c r="AB446" s="257"/>
      <c r="AC446" s="369"/>
      <c r="AD446" s="653"/>
      <c r="AE446" s="57"/>
      <c r="AF446" s="235"/>
      <c r="AG446" s="236"/>
      <c r="AH446" s="236"/>
      <c r="AI446" s="236"/>
      <c r="AJ446" s="675"/>
      <c r="AK446" s="69"/>
      <c r="AP446" s="71"/>
      <c r="AQ446" s="238"/>
    </row>
    <row r="447" spans="1:43" ht="30" customHeight="1" x14ac:dyDescent="0.3">
      <c r="A447" s="1000"/>
      <c r="B447" s="697"/>
      <c r="C447" s="632"/>
      <c r="D447" s="635"/>
      <c r="E447" s="638"/>
      <c r="F447" s="641"/>
      <c r="G447" s="669"/>
      <c r="H447" s="647"/>
      <c r="I447" s="600"/>
      <c r="J447" s="600"/>
      <c r="K447" s="666"/>
      <c r="L447" s="649" t="s">
        <v>563</v>
      </c>
      <c r="M447" s="589">
        <v>0.1</v>
      </c>
      <c r="N447" s="72" t="s">
        <v>46</v>
      </c>
      <c r="O447" s="90">
        <v>0</v>
      </c>
      <c r="P447" s="90">
        <v>0</v>
      </c>
      <c r="Q447" s="90">
        <v>0.8</v>
      </c>
      <c r="R447" s="89">
        <v>1</v>
      </c>
      <c r="S447" s="65">
        <f t="shared" ref="S447" si="1817">SUM(O447:O447)*M447</f>
        <v>0</v>
      </c>
      <c r="T447" s="66">
        <f t="shared" ref="T447" si="1818">SUM(P447:P447)*M447</f>
        <v>0</v>
      </c>
      <c r="U447" s="66">
        <f t="shared" ref="U447" si="1819">SUM(Q447:Q447)*M447</f>
        <v>8.0000000000000016E-2</v>
      </c>
      <c r="V447" s="67">
        <f t="shared" ref="V447" si="1820">SUM(R447:R447)*M447</f>
        <v>0.1</v>
      </c>
      <c r="W447" s="68">
        <f t="shared" si="1595"/>
        <v>0.1</v>
      </c>
      <c r="X447" s="248"/>
      <c r="Y447" s="251"/>
      <c r="Z447" s="254"/>
      <c r="AA447" s="257"/>
      <c r="AB447" s="257"/>
      <c r="AC447" s="369"/>
      <c r="AD447" s="653"/>
      <c r="AE447" s="47"/>
      <c r="AF447" s="228" t="str">
        <f t="shared" si="1708"/>
        <v>PARA MEJORAR</v>
      </c>
      <c r="AG447" s="236"/>
      <c r="AH447" s="236"/>
      <c r="AI447" s="236"/>
      <c r="AJ447" s="675"/>
      <c r="AK447" s="69"/>
      <c r="AP447" s="71"/>
      <c r="AQ447" s="238"/>
    </row>
    <row r="448" spans="1:43" ht="30" customHeight="1" thickBot="1" x14ac:dyDescent="0.35">
      <c r="A448" s="1000"/>
      <c r="B448" s="697"/>
      <c r="C448" s="632"/>
      <c r="D448" s="635"/>
      <c r="E448" s="638"/>
      <c r="F448" s="641"/>
      <c r="G448" s="670"/>
      <c r="H448" s="648"/>
      <c r="I448" s="601"/>
      <c r="J448" s="601"/>
      <c r="K448" s="667"/>
      <c r="L448" s="651"/>
      <c r="M448" s="592"/>
      <c r="N448" s="73" t="s">
        <v>52</v>
      </c>
      <c r="O448" s="75">
        <v>0</v>
      </c>
      <c r="P448" s="75">
        <v>0</v>
      </c>
      <c r="Q448" s="75">
        <v>0</v>
      </c>
      <c r="R448" s="76">
        <v>0</v>
      </c>
      <c r="S448" s="85">
        <f t="shared" ref="S448" si="1821">SUM(O448:O448)*M447</f>
        <v>0</v>
      </c>
      <c r="T448" s="86">
        <f t="shared" ref="T448" si="1822">SUM(P448:P448)*M447</f>
        <v>0</v>
      </c>
      <c r="U448" s="86">
        <f t="shared" ref="U448" si="1823">SUM(Q448:Q448)*M447</f>
        <v>0</v>
      </c>
      <c r="V448" s="87">
        <f t="shared" ref="V448" si="1824">SUM(R448:R448)*M447</f>
        <v>0</v>
      </c>
      <c r="W448" s="88">
        <f t="shared" si="1595"/>
        <v>0</v>
      </c>
      <c r="X448" s="249"/>
      <c r="Y448" s="252"/>
      <c r="Z448" s="255"/>
      <c r="AA448" s="258"/>
      <c r="AB448" s="258"/>
      <c r="AC448" s="369"/>
      <c r="AD448" s="653"/>
      <c r="AE448" s="57"/>
      <c r="AF448" s="235"/>
      <c r="AG448" s="229"/>
      <c r="AH448" s="236"/>
      <c r="AI448" s="236"/>
      <c r="AJ448" s="675"/>
      <c r="AK448" s="69"/>
      <c r="AP448" s="71"/>
      <c r="AQ448" s="239"/>
    </row>
    <row r="449" spans="1:43" ht="30" customHeight="1" x14ac:dyDescent="0.3">
      <c r="A449" s="1000"/>
      <c r="B449" s="697"/>
      <c r="C449" s="632"/>
      <c r="D449" s="635"/>
      <c r="E449" s="638"/>
      <c r="F449" s="641"/>
      <c r="G449" s="668" t="s">
        <v>564</v>
      </c>
      <c r="H449" s="646">
        <v>60</v>
      </c>
      <c r="I449" s="665" t="s">
        <v>565</v>
      </c>
      <c r="J449" s="665" t="s">
        <v>566</v>
      </c>
      <c r="K449" s="665">
        <v>1</v>
      </c>
      <c r="L449" s="661" t="s">
        <v>560</v>
      </c>
      <c r="M449" s="606">
        <v>0.1</v>
      </c>
      <c r="N449" s="39" t="s">
        <v>46</v>
      </c>
      <c r="O449" s="41">
        <v>0.1</v>
      </c>
      <c r="P449" s="41">
        <v>0.4</v>
      </c>
      <c r="Q449" s="41">
        <v>0.75</v>
      </c>
      <c r="R449" s="42">
        <v>1</v>
      </c>
      <c r="S449" s="43">
        <f t="shared" ref="S449" si="1825">SUM(O449:O449)*M449</f>
        <v>1.0000000000000002E-2</v>
      </c>
      <c r="T449" s="44">
        <f t="shared" ref="T449" si="1826">SUM(P449:P449)*M449</f>
        <v>4.0000000000000008E-2</v>
      </c>
      <c r="U449" s="44">
        <f t="shared" ref="U449" si="1827">SUM(Q449:Q449)*M449</f>
        <v>7.5000000000000011E-2</v>
      </c>
      <c r="V449" s="45">
        <f t="shared" ref="V449" si="1828">SUM(R449:R449)*M449</f>
        <v>0.1</v>
      </c>
      <c r="W449" s="46">
        <f t="shared" si="1595"/>
        <v>0.1</v>
      </c>
      <c r="X449" s="247">
        <f>+S450+S454+S456+S452</f>
        <v>0.39499999999999996</v>
      </c>
      <c r="Y449" s="250">
        <f>+T450+T454+T456+T452</f>
        <v>0.41</v>
      </c>
      <c r="Z449" s="253">
        <f>+U450+U454+U456+U452</f>
        <v>1</v>
      </c>
      <c r="AA449" s="256">
        <f>+V450+V454+V456+V452</f>
        <v>1</v>
      </c>
      <c r="AB449" s="256">
        <f>+W450+W454+W456+W452</f>
        <v>1</v>
      </c>
      <c r="AC449" s="369"/>
      <c r="AD449" s="653"/>
      <c r="AE449" s="47"/>
      <c r="AF449" s="228" t="str">
        <f t="shared" si="1708"/>
        <v>EQUILIBRADA</v>
      </c>
      <c r="AG449" s="228" t="str">
        <f>IF(COUNTIF(AF449:AF456,"PARA MEJORAR")&gt;=1,"PARA MEJORAR","BIEN")</f>
        <v>BIEN</v>
      </c>
      <c r="AH449" s="236"/>
      <c r="AI449" s="236"/>
      <c r="AJ449" s="675"/>
      <c r="AK449" s="58"/>
      <c r="AL449" s="59"/>
      <c r="AM449" s="59"/>
      <c r="AN449" s="59"/>
      <c r="AO449" s="59"/>
      <c r="AP449" s="60"/>
      <c r="AQ449" s="237"/>
    </row>
    <row r="450" spans="1:43" ht="30" customHeight="1" thickBot="1" x14ac:dyDescent="0.35">
      <c r="A450" s="1000"/>
      <c r="B450" s="697"/>
      <c r="C450" s="632"/>
      <c r="D450" s="635"/>
      <c r="E450" s="638"/>
      <c r="F450" s="641"/>
      <c r="G450" s="669"/>
      <c r="H450" s="647"/>
      <c r="I450" s="666"/>
      <c r="J450" s="666"/>
      <c r="K450" s="666"/>
      <c r="L450" s="650"/>
      <c r="M450" s="590"/>
      <c r="N450" s="49" t="s">
        <v>52</v>
      </c>
      <c r="O450" s="51">
        <v>1</v>
      </c>
      <c r="P450" s="51">
        <v>1</v>
      </c>
      <c r="Q450" s="51">
        <v>1</v>
      </c>
      <c r="R450" s="52">
        <v>1</v>
      </c>
      <c r="S450" s="53">
        <f t="shared" ref="S450" si="1829">SUM(O450:O450)*M449</f>
        <v>0.1</v>
      </c>
      <c r="T450" s="54">
        <f t="shared" ref="T450" si="1830">SUM(P450:P450)*M449</f>
        <v>0.1</v>
      </c>
      <c r="U450" s="54">
        <f t="shared" ref="U450" si="1831">SUM(Q450:Q450)*M449</f>
        <v>0.1</v>
      </c>
      <c r="V450" s="55">
        <f t="shared" ref="V450" si="1832">SUM(R450:R450)*M449</f>
        <v>0.1</v>
      </c>
      <c r="W450" s="56">
        <f t="shared" si="1595"/>
        <v>0.1</v>
      </c>
      <c r="X450" s="248"/>
      <c r="Y450" s="251"/>
      <c r="Z450" s="254"/>
      <c r="AA450" s="257"/>
      <c r="AB450" s="257"/>
      <c r="AC450" s="369"/>
      <c r="AD450" s="653"/>
      <c r="AE450" s="57"/>
      <c r="AF450" s="235"/>
      <c r="AG450" s="236"/>
      <c r="AH450" s="236"/>
      <c r="AI450" s="236"/>
      <c r="AJ450" s="675"/>
      <c r="AK450" s="69"/>
      <c r="AP450" s="71"/>
      <c r="AQ450" s="238"/>
    </row>
    <row r="451" spans="1:43" ht="30" customHeight="1" x14ac:dyDescent="0.3">
      <c r="A451" s="1000"/>
      <c r="B451" s="697"/>
      <c r="C451" s="632"/>
      <c r="D451" s="635"/>
      <c r="E451" s="638"/>
      <c r="F451" s="641"/>
      <c r="G451" s="669"/>
      <c r="H451" s="647"/>
      <c r="I451" s="666"/>
      <c r="J451" s="666"/>
      <c r="K451" s="666"/>
      <c r="L451" s="649" t="s">
        <v>567</v>
      </c>
      <c r="M451" s="589">
        <v>0.3</v>
      </c>
      <c r="N451" s="72" t="s">
        <v>46</v>
      </c>
      <c r="O451" s="90">
        <v>0</v>
      </c>
      <c r="P451" s="90">
        <v>0.6</v>
      </c>
      <c r="Q451" s="90">
        <v>0.8</v>
      </c>
      <c r="R451" s="89">
        <v>1</v>
      </c>
      <c r="S451" s="65">
        <f t="shared" ref="S451" si="1833">SUM(O451:O451)*M451</f>
        <v>0</v>
      </c>
      <c r="T451" s="66">
        <f t="shared" ref="T451" si="1834">SUM(P451:P451)*M451</f>
        <v>0.18</v>
      </c>
      <c r="U451" s="66">
        <f t="shared" ref="U451" si="1835">SUM(Q451:Q451)*M451</f>
        <v>0.24</v>
      </c>
      <c r="V451" s="67">
        <f t="shared" ref="V451" si="1836">SUM(R451:R451)*M451</f>
        <v>0.3</v>
      </c>
      <c r="W451" s="68">
        <f t="shared" si="1595"/>
        <v>0.3</v>
      </c>
      <c r="X451" s="248"/>
      <c r="Y451" s="251"/>
      <c r="Z451" s="254"/>
      <c r="AA451" s="257"/>
      <c r="AB451" s="257"/>
      <c r="AC451" s="369"/>
      <c r="AD451" s="653"/>
      <c r="AE451" s="47"/>
      <c r="AF451" s="228" t="str">
        <f t="shared" si="1708"/>
        <v>EQUILIBRADA</v>
      </c>
      <c r="AG451" s="236"/>
      <c r="AH451" s="236"/>
      <c r="AI451" s="236"/>
      <c r="AJ451" s="675"/>
      <c r="AK451" s="69"/>
      <c r="AP451" s="71"/>
      <c r="AQ451" s="238"/>
    </row>
    <row r="452" spans="1:43" ht="30" customHeight="1" thickBot="1" x14ac:dyDescent="0.35">
      <c r="A452" s="1000"/>
      <c r="B452" s="697"/>
      <c r="C452" s="632"/>
      <c r="D452" s="635"/>
      <c r="E452" s="638"/>
      <c r="F452" s="641"/>
      <c r="G452" s="669"/>
      <c r="H452" s="647"/>
      <c r="I452" s="666"/>
      <c r="J452" s="666"/>
      <c r="K452" s="666"/>
      <c r="L452" s="650"/>
      <c r="M452" s="590"/>
      <c r="N452" s="49" t="s">
        <v>52</v>
      </c>
      <c r="O452" s="51">
        <v>0.15</v>
      </c>
      <c r="P452" s="51">
        <v>0.2</v>
      </c>
      <c r="Q452" s="51">
        <v>1</v>
      </c>
      <c r="R452" s="52">
        <v>1</v>
      </c>
      <c r="S452" s="53">
        <f t="shared" ref="S452" si="1837">SUM(O452:O452)*M451</f>
        <v>4.4999999999999998E-2</v>
      </c>
      <c r="T452" s="54">
        <f t="shared" ref="T452" si="1838">SUM(P452:P452)*M451</f>
        <v>0.06</v>
      </c>
      <c r="U452" s="54">
        <f t="shared" ref="U452" si="1839">SUM(Q452:Q452)*M451</f>
        <v>0.3</v>
      </c>
      <c r="V452" s="55">
        <f t="shared" ref="V452" si="1840">SUM(R452:R452)*M451</f>
        <v>0.3</v>
      </c>
      <c r="W452" s="56">
        <f t="shared" si="1595"/>
        <v>0.3</v>
      </c>
      <c r="X452" s="248"/>
      <c r="Y452" s="251"/>
      <c r="Z452" s="254"/>
      <c r="AA452" s="257"/>
      <c r="AB452" s="257"/>
      <c r="AC452" s="369"/>
      <c r="AD452" s="653"/>
      <c r="AE452" s="57"/>
      <c r="AF452" s="235"/>
      <c r="AG452" s="236"/>
      <c r="AH452" s="236"/>
      <c r="AI452" s="236"/>
      <c r="AJ452" s="675"/>
      <c r="AK452" s="69"/>
      <c r="AP452" s="71"/>
      <c r="AQ452" s="238"/>
    </row>
    <row r="453" spans="1:43" ht="30" customHeight="1" x14ac:dyDescent="0.3">
      <c r="A453" s="1000"/>
      <c r="B453" s="697"/>
      <c r="C453" s="632"/>
      <c r="D453" s="635"/>
      <c r="E453" s="638"/>
      <c r="F453" s="641"/>
      <c r="G453" s="669"/>
      <c r="H453" s="647"/>
      <c r="I453" s="666"/>
      <c r="J453" s="666"/>
      <c r="K453" s="666"/>
      <c r="L453" s="649" t="s">
        <v>568</v>
      </c>
      <c r="M453" s="589">
        <v>0.5</v>
      </c>
      <c r="N453" s="72" t="s">
        <v>46</v>
      </c>
      <c r="O453" s="90">
        <v>0</v>
      </c>
      <c r="P453" s="90">
        <v>0</v>
      </c>
      <c r="Q453" s="90">
        <v>0.8</v>
      </c>
      <c r="R453" s="89">
        <v>1</v>
      </c>
      <c r="S453" s="65">
        <f t="shared" ref="S453" si="1841">SUM(O453:O453)*M453</f>
        <v>0</v>
      </c>
      <c r="T453" s="66">
        <f t="shared" ref="T453" si="1842">SUM(P453:P453)*M453</f>
        <v>0</v>
      </c>
      <c r="U453" s="66">
        <f t="shared" ref="U453" si="1843">SUM(Q453:Q453)*M453</f>
        <v>0.4</v>
      </c>
      <c r="V453" s="67">
        <f t="shared" ref="V453" si="1844">SUM(R453:R453)*M453</f>
        <v>0.5</v>
      </c>
      <c r="W453" s="68">
        <f t="shared" si="1595"/>
        <v>0.5</v>
      </c>
      <c r="X453" s="248"/>
      <c r="Y453" s="251"/>
      <c r="Z453" s="254"/>
      <c r="AA453" s="257"/>
      <c r="AB453" s="257"/>
      <c r="AC453" s="369"/>
      <c r="AD453" s="653"/>
      <c r="AE453" s="47"/>
      <c r="AF453" s="228" t="str">
        <f t="shared" si="1708"/>
        <v>EQUILIBRADA</v>
      </c>
      <c r="AG453" s="236"/>
      <c r="AH453" s="236"/>
      <c r="AI453" s="236"/>
      <c r="AJ453" s="675"/>
      <c r="AK453" s="69"/>
      <c r="AP453" s="71"/>
      <c r="AQ453" s="238"/>
    </row>
    <row r="454" spans="1:43" ht="30" customHeight="1" thickBot="1" x14ac:dyDescent="0.35">
      <c r="A454" s="1000"/>
      <c r="B454" s="697"/>
      <c r="C454" s="632"/>
      <c r="D454" s="635"/>
      <c r="E454" s="638"/>
      <c r="F454" s="641"/>
      <c r="G454" s="669"/>
      <c r="H454" s="647"/>
      <c r="I454" s="666"/>
      <c r="J454" s="666"/>
      <c r="K454" s="666"/>
      <c r="L454" s="650"/>
      <c r="M454" s="590"/>
      <c r="N454" s="49" t="s">
        <v>52</v>
      </c>
      <c r="O454" s="51">
        <v>0.5</v>
      </c>
      <c r="P454" s="51">
        <v>0.5</v>
      </c>
      <c r="Q454" s="51">
        <v>1</v>
      </c>
      <c r="R454" s="52">
        <v>1</v>
      </c>
      <c r="S454" s="53">
        <f t="shared" ref="S454" si="1845">SUM(O454:O454)*M453</f>
        <v>0.25</v>
      </c>
      <c r="T454" s="54">
        <f t="shared" ref="T454" si="1846">SUM(P454:P454)*M453</f>
        <v>0.25</v>
      </c>
      <c r="U454" s="54">
        <f t="shared" ref="U454" si="1847">SUM(Q454:Q454)*M453</f>
        <v>0.5</v>
      </c>
      <c r="V454" s="55">
        <f t="shared" ref="V454" si="1848">SUM(R454:R454)*M453</f>
        <v>0.5</v>
      </c>
      <c r="W454" s="56">
        <f t="shared" si="1595"/>
        <v>0.5</v>
      </c>
      <c r="X454" s="248"/>
      <c r="Y454" s="251"/>
      <c r="Z454" s="254"/>
      <c r="AA454" s="257"/>
      <c r="AB454" s="257"/>
      <c r="AC454" s="369"/>
      <c r="AD454" s="653"/>
      <c r="AE454" s="57"/>
      <c r="AF454" s="235"/>
      <c r="AG454" s="236"/>
      <c r="AH454" s="236"/>
      <c r="AI454" s="236"/>
      <c r="AJ454" s="675"/>
      <c r="AK454" s="69"/>
      <c r="AP454" s="71"/>
      <c r="AQ454" s="238"/>
    </row>
    <row r="455" spans="1:43" ht="30" customHeight="1" x14ac:dyDescent="0.3">
      <c r="A455" s="1000"/>
      <c r="B455" s="697"/>
      <c r="C455" s="632"/>
      <c r="D455" s="635"/>
      <c r="E455" s="638"/>
      <c r="F455" s="641"/>
      <c r="G455" s="669"/>
      <c r="H455" s="647"/>
      <c r="I455" s="666"/>
      <c r="J455" s="666"/>
      <c r="K455" s="666"/>
      <c r="L455" s="649" t="s">
        <v>569</v>
      </c>
      <c r="M455" s="589">
        <v>0.1</v>
      </c>
      <c r="N455" s="72" t="s">
        <v>46</v>
      </c>
      <c r="O455" s="90">
        <v>0</v>
      </c>
      <c r="P455" s="90">
        <v>0</v>
      </c>
      <c r="Q455" s="90">
        <v>0.8</v>
      </c>
      <c r="R455" s="89">
        <v>1</v>
      </c>
      <c r="S455" s="65">
        <f t="shared" ref="S455" si="1849">SUM(O455:O455)*M455</f>
        <v>0</v>
      </c>
      <c r="T455" s="66">
        <f t="shared" ref="T455" si="1850">SUM(P455:P455)*M455</f>
        <v>0</v>
      </c>
      <c r="U455" s="66">
        <f t="shared" ref="U455" si="1851">SUM(Q455:Q455)*M455</f>
        <v>8.0000000000000016E-2</v>
      </c>
      <c r="V455" s="67">
        <f t="shared" ref="V455" si="1852">SUM(R455:R455)*M455</f>
        <v>0.1</v>
      </c>
      <c r="W455" s="68">
        <f t="shared" ref="W455:W518" si="1853">MAX(S455:V455)</f>
        <v>0.1</v>
      </c>
      <c r="X455" s="248"/>
      <c r="Y455" s="251"/>
      <c r="Z455" s="254"/>
      <c r="AA455" s="257"/>
      <c r="AB455" s="257"/>
      <c r="AC455" s="369"/>
      <c r="AD455" s="653"/>
      <c r="AE455" s="47"/>
      <c r="AF455" s="228" t="str">
        <f t="shared" si="1708"/>
        <v>EQUILIBRADA</v>
      </c>
      <c r="AG455" s="236"/>
      <c r="AH455" s="236"/>
      <c r="AI455" s="236"/>
      <c r="AJ455" s="675"/>
      <c r="AK455" s="69"/>
      <c r="AP455" s="71"/>
      <c r="AQ455" s="238"/>
    </row>
    <row r="456" spans="1:43" ht="30" customHeight="1" thickBot="1" x14ac:dyDescent="0.35">
      <c r="A456" s="1000"/>
      <c r="B456" s="697"/>
      <c r="C456" s="632"/>
      <c r="D456" s="635"/>
      <c r="E456" s="639"/>
      <c r="F456" s="642"/>
      <c r="G456" s="670"/>
      <c r="H456" s="648"/>
      <c r="I456" s="667"/>
      <c r="J456" s="667"/>
      <c r="K456" s="667"/>
      <c r="L456" s="651"/>
      <c r="M456" s="592"/>
      <c r="N456" s="73" t="s">
        <v>52</v>
      </c>
      <c r="O456" s="75">
        <v>0</v>
      </c>
      <c r="P456" s="75">
        <v>0</v>
      </c>
      <c r="Q456" s="75">
        <v>1</v>
      </c>
      <c r="R456" s="76">
        <v>1</v>
      </c>
      <c r="S456" s="85">
        <f t="shared" ref="S456" si="1854">SUM(O456:O456)*M455</f>
        <v>0</v>
      </c>
      <c r="T456" s="86">
        <f t="shared" ref="T456" si="1855">SUM(P456:P456)*M455</f>
        <v>0</v>
      </c>
      <c r="U456" s="86">
        <f t="shared" ref="U456" si="1856">SUM(Q456:Q456)*M455</f>
        <v>0.1</v>
      </c>
      <c r="V456" s="87">
        <f t="shared" ref="V456" si="1857">SUM(R456:R456)*M455</f>
        <v>0.1</v>
      </c>
      <c r="W456" s="88">
        <f t="shared" si="1853"/>
        <v>0.1</v>
      </c>
      <c r="X456" s="249"/>
      <c r="Y456" s="252"/>
      <c r="Z456" s="255"/>
      <c r="AA456" s="258"/>
      <c r="AB456" s="258"/>
      <c r="AC456" s="369"/>
      <c r="AD456" s="653"/>
      <c r="AE456" s="57"/>
      <c r="AF456" s="235"/>
      <c r="AG456" s="229"/>
      <c r="AH456" s="236"/>
      <c r="AI456" s="236"/>
      <c r="AJ456" s="675"/>
      <c r="AK456" s="69"/>
      <c r="AP456" s="71"/>
      <c r="AQ456" s="239"/>
    </row>
    <row r="457" spans="1:43" ht="30" customHeight="1" x14ac:dyDescent="0.3">
      <c r="A457" s="1000"/>
      <c r="B457" s="697"/>
      <c r="C457" s="632"/>
      <c r="D457" s="635"/>
      <c r="E457" s="637">
        <v>33</v>
      </c>
      <c r="F457" s="640" t="s">
        <v>570</v>
      </c>
      <c r="G457" s="662" t="s">
        <v>571</v>
      </c>
      <c r="H457" s="646">
        <v>61</v>
      </c>
      <c r="I457" s="665" t="s">
        <v>572</v>
      </c>
      <c r="J457" s="665" t="s">
        <v>573</v>
      </c>
      <c r="K457" s="665">
        <v>0.7</v>
      </c>
      <c r="L457" s="661" t="s">
        <v>560</v>
      </c>
      <c r="M457" s="606">
        <v>0.1</v>
      </c>
      <c r="N457" s="39" t="s">
        <v>46</v>
      </c>
      <c r="O457" s="41">
        <v>0.1</v>
      </c>
      <c r="P457" s="41">
        <v>0.25</v>
      </c>
      <c r="Q457" s="41">
        <v>0.65</v>
      </c>
      <c r="R457" s="42">
        <v>1</v>
      </c>
      <c r="S457" s="43">
        <f t="shared" ref="S457" si="1858">SUM(O457:O457)*M457</f>
        <v>1.0000000000000002E-2</v>
      </c>
      <c r="T457" s="44">
        <f t="shared" ref="T457" si="1859">SUM(P457:P457)*M457</f>
        <v>2.5000000000000001E-2</v>
      </c>
      <c r="U457" s="44">
        <f t="shared" ref="U457" si="1860">SUM(Q457:Q457)*M457</f>
        <v>6.5000000000000002E-2</v>
      </c>
      <c r="V457" s="45">
        <f t="shared" ref="V457" si="1861">SUM(R457:R457)*M457</f>
        <v>0.1</v>
      </c>
      <c r="W457" s="46">
        <f t="shared" si="1853"/>
        <v>0.1</v>
      </c>
      <c r="X457" s="247">
        <f>+S458+S460+S462+S464</f>
        <v>0.19500000000000001</v>
      </c>
      <c r="Y457" s="250">
        <f>+T458+T460+T462+T464</f>
        <v>0.3</v>
      </c>
      <c r="Z457" s="253">
        <f>+U458+U460+U462+U464</f>
        <v>0.7</v>
      </c>
      <c r="AA457" s="256">
        <f>+V458+V460+V462+V464</f>
        <v>0.7</v>
      </c>
      <c r="AB457" s="256">
        <f>+W458+W460+W462+W464</f>
        <v>0.7</v>
      </c>
      <c r="AC457" s="369"/>
      <c r="AD457" s="653"/>
      <c r="AE457" s="47"/>
      <c r="AF457" s="228" t="str">
        <f t="shared" si="1708"/>
        <v>EQUILIBRADA</v>
      </c>
      <c r="AG457" s="228" t="str">
        <f>IF(COUNTIF(AF457:AF464,"PARA MEJORAR")&gt;=1,"PARA MEJORAR","BIEN")</f>
        <v>PARA MEJORAR</v>
      </c>
      <c r="AH457" s="236"/>
      <c r="AI457" s="236"/>
      <c r="AJ457" s="675"/>
      <c r="AK457" s="58"/>
      <c r="AL457" s="59"/>
      <c r="AM457" s="59"/>
      <c r="AN457" s="59"/>
      <c r="AO457" s="59"/>
      <c r="AP457" s="60"/>
      <c r="AQ457" s="237"/>
    </row>
    <row r="458" spans="1:43" ht="30" customHeight="1" thickBot="1" x14ac:dyDescent="0.35">
      <c r="A458" s="1000"/>
      <c r="B458" s="697"/>
      <c r="C458" s="632"/>
      <c r="D458" s="635"/>
      <c r="E458" s="638"/>
      <c r="F458" s="641"/>
      <c r="G458" s="663"/>
      <c r="H458" s="647"/>
      <c r="I458" s="666"/>
      <c r="J458" s="666"/>
      <c r="K458" s="666"/>
      <c r="L458" s="650"/>
      <c r="M458" s="590"/>
      <c r="N458" s="49" t="s">
        <v>52</v>
      </c>
      <c r="O458" s="51">
        <v>1</v>
      </c>
      <c r="P458" s="51">
        <v>1</v>
      </c>
      <c r="Q458" s="51">
        <v>1</v>
      </c>
      <c r="R458" s="52">
        <v>1</v>
      </c>
      <c r="S458" s="53">
        <f t="shared" ref="S458" si="1862">SUM(O458:O458)*M457</f>
        <v>0.1</v>
      </c>
      <c r="T458" s="54">
        <f t="shared" ref="T458" si="1863">SUM(P458:P458)*M457</f>
        <v>0.1</v>
      </c>
      <c r="U458" s="54">
        <f t="shared" ref="U458" si="1864">SUM(Q458:Q458)*M457</f>
        <v>0.1</v>
      </c>
      <c r="V458" s="55">
        <f t="shared" ref="V458" si="1865">SUM(R458:R458)*M457</f>
        <v>0.1</v>
      </c>
      <c r="W458" s="56">
        <f t="shared" si="1853"/>
        <v>0.1</v>
      </c>
      <c r="X458" s="248"/>
      <c r="Y458" s="251"/>
      <c r="Z458" s="254"/>
      <c r="AA458" s="257"/>
      <c r="AB458" s="257"/>
      <c r="AC458" s="369"/>
      <c r="AD458" s="653"/>
      <c r="AE458" s="57"/>
      <c r="AF458" s="235"/>
      <c r="AG458" s="236"/>
      <c r="AH458" s="236"/>
      <c r="AI458" s="236"/>
      <c r="AJ458" s="675"/>
      <c r="AK458" s="69"/>
      <c r="AP458" s="71"/>
      <c r="AQ458" s="238"/>
    </row>
    <row r="459" spans="1:43" ht="30" customHeight="1" x14ac:dyDescent="0.3">
      <c r="A459" s="1000"/>
      <c r="B459" s="697"/>
      <c r="C459" s="632"/>
      <c r="D459" s="635"/>
      <c r="E459" s="638"/>
      <c r="F459" s="641"/>
      <c r="G459" s="663"/>
      <c r="H459" s="647"/>
      <c r="I459" s="666"/>
      <c r="J459" s="666"/>
      <c r="K459" s="666"/>
      <c r="L459" s="649" t="s">
        <v>561</v>
      </c>
      <c r="M459" s="589">
        <v>0.3</v>
      </c>
      <c r="N459" s="72" t="s">
        <v>46</v>
      </c>
      <c r="O459" s="90">
        <v>0.1</v>
      </c>
      <c r="P459" s="90">
        <v>0.25</v>
      </c>
      <c r="Q459" s="90">
        <v>0.65</v>
      </c>
      <c r="R459" s="89">
        <v>1</v>
      </c>
      <c r="S459" s="65">
        <f t="shared" ref="S459" si="1866">SUM(O459:O459)*M459</f>
        <v>0.03</v>
      </c>
      <c r="T459" s="66">
        <f t="shared" ref="T459" si="1867">SUM(P459:P459)*M459</f>
        <v>7.4999999999999997E-2</v>
      </c>
      <c r="U459" s="66">
        <f t="shared" ref="U459" si="1868">SUM(Q459:Q459)*M459</f>
        <v>0.19500000000000001</v>
      </c>
      <c r="V459" s="67">
        <f t="shared" ref="V459" si="1869">SUM(R459:R459)*M459</f>
        <v>0.3</v>
      </c>
      <c r="W459" s="68">
        <f t="shared" si="1853"/>
        <v>0.3</v>
      </c>
      <c r="X459" s="248"/>
      <c r="Y459" s="251"/>
      <c r="Z459" s="254"/>
      <c r="AA459" s="257"/>
      <c r="AB459" s="257"/>
      <c r="AC459" s="369"/>
      <c r="AD459" s="653"/>
      <c r="AE459" s="47"/>
      <c r="AF459" s="228" t="str">
        <f t="shared" si="1708"/>
        <v>PARA MEJORAR</v>
      </c>
      <c r="AG459" s="236"/>
      <c r="AH459" s="236"/>
      <c r="AI459" s="236"/>
      <c r="AJ459" s="675"/>
      <c r="AK459" s="69"/>
      <c r="AP459" s="71"/>
      <c r="AQ459" s="238"/>
    </row>
    <row r="460" spans="1:43" ht="30" customHeight="1" thickBot="1" x14ac:dyDescent="0.35">
      <c r="A460" s="1000"/>
      <c r="B460" s="697"/>
      <c r="C460" s="632"/>
      <c r="D460" s="635"/>
      <c r="E460" s="638"/>
      <c r="F460" s="641"/>
      <c r="G460" s="663"/>
      <c r="H460" s="647"/>
      <c r="I460" s="666"/>
      <c r="J460" s="666"/>
      <c r="K460" s="666"/>
      <c r="L460" s="650"/>
      <c r="M460" s="590"/>
      <c r="N460" s="49" t="s">
        <v>52</v>
      </c>
      <c r="O460" s="51">
        <v>0.15</v>
      </c>
      <c r="P460" s="51">
        <v>0.25</v>
      </c>
      <c r="Q460" s="51">
        <v>0.75</v>
      </c>
      <c r="R460" s="52">
        <v>0.75</v>
      </c>
      <c r="S460" s="53">
        <f t="shared" ref="S460" si="1870">SUM(O460:O460)*M459</f>
        <v>4.4999999999999998E-2</v>
      </c>
      <c r="T460" s="54">
        <f t="shared" ref="T460" si="1871">SUM(P460:P460)*M459</f>
        <v>7.4999999999999997E-2</v>
      </c>
      <c r="U460" s="54">
        <f t="shared" ref="U460" si="1872">SUM(Q460:Q460)*M459</f>
        <v>0.22499999999999998</v>
      </c>
      <c r="V460" s="55">
        <f t="shared" ref="V460" si="1873">SUM(R460:R460)*M459</f>
        <v>0.22499999999999998</v>
      </c>
      <c r="W460" s="56">
        <f t="shared" si="1853"/>
        <v>0.22499999999999998</v>
      </c>
      <c r="X460" s="248"/>
      <c r="Y460" s="251"/>
      <c r="Z460" s="254"/>
      <c r="AA460" s="257"/>
      <c r="AB460" s="257"/>
      <c r="AC460" s="369"/>
      <c r="AD460" s="653"/>
      <c r="AE460" s="57"/>
      <c r="AF460" s="235"/>
      <c r="AG460" s="236"/>
      <c r="AH460" s="236"/>
      <c r="AI460" s="236"/>
      <c r="AJ460" s="675"/>
      <c r="AK460" s="69"/>
      <c r="AP460" s="71"/>
      <c r="AQ460" s="238"/>
    </row>
    <row r="461" spans="1:43" ht="30" customHeight="1" x14ac:dyDescent="0.3">
      <c r="A461" s="1000"/>
      <c r="B461" s="697"/>
      <c r="C461" s="632"/>
      <c r="D461" s="635"/>
      <c r="E461" s="638"/>
      <c r="F461" s="641"/>
      <c r="G461" s="663"/>
      <c r="H461" s="647"/>
      <c r="I461" s="666"/>
      <c r="J461" s="666"/>
      <c r="K461" s="666"/>
      <c r="L461" s="649" t="s">
        <v>574</v>
      </c>
      <c r="M461" s="589">
        <v>0.5</v>
      </c>
      <c r="N461" s="72" t="s">
        <v>46</v>
      </c>
      <c r="O461" s="90">
        <v>0.1</v>
      </c>
      <c r="P461" s="90">
        <v>0.25</v>
      </c>
      <c r="Q461" s="90">
        <v>0.65</v>
      </c>
      <c r="R461" s="89">
        <v>1</v>
      </c>
      <c r="S461" s="65">
        <f t="shared" ref="S461" si="1874">SUM(O461:O461)*M461</f>
        <v>0.05</v>
      </c>
      <c r="T461" s="66">
        <f t="shared" ref="T461" si="1875">SUM(P461:P461)*M461</f>
        <v>0.125</v>
      </c>
      <c r="U461" s="66">
        <f t="shared" ref="U461" si="1876">SUM(Q461:Q461)*M461</f>
        <v>0.32500000000000001</v>
      </c>
      <c r="V461" s="67">
        <f t="shared" ref="V461" si="1877">SUM(R461:R461)*M461</f>
        <v>0.5</v>
      </c>
      <c r="W461" s="68">
        <f t="shared" si="1853"/>
        <v>0.5</v>
      </c>
      <c r="X461" s="248"/>
      <c r="Y461" s="251"/>
      <c r="Z461" s="254"/>
      <c r="AA461" s="257"/>
      <c r="AB461" s="257"/>
      <c r="AC461" s="369"/>
      <c r="AD461" s="653"/>
      <c r="AE461" s="47"/>
      <c r="AF461" s="228" t="str">
        <f t="shared" si="1708"/>
        <v>PARA MEJORAR</v>
      </c>
      <c r="AG461" s="236"/>
      <c r="AH461" s="236"/>
      <c r="AI461" s="236"/>
      <c r="AJ461" s="675"/>
      <c r="AK461" s="69"/>
      <c r="AP461" s="71"/>
      <c r="AQ461" s="238"/>
    </row>
    <row r="462" spans="1:43" ht="30" customHeight="1" thickBot="1" x14ac:dyDescent="0.35">
      <c r="A462" s="1000"/>
      <c r="B462" s="697"/>
      <c r="C462" s="632"/>
      <c r="D462" s="635"/>
      <c r="E462" s="638"/>
      <c r="F462" s="641"/>
      <c r="G462" s="663"/>
      <c r="H462" s="647"/>
      <c r="I462" s="666"/>
      <c r="J462" s="666"/>
      <c r="K462" s="666"/>
      <c r="L462" s="650"/>
      <c r="M462" s="590"/>
      <c r="N462" s="49" t="s">
        <v>52</v>
      </c>
      <c r="O462" s="51">
        <v>0.1</v>
      </c>
      <c r="P462" s="51">
        <v>0.25</v>
      </c>
      <c r="Q462" s="51">
        <v>0.75</v>
      </c>
      <c r="R462" s="52">
        <v>0.75</v>
      </c>
      <c r="S462" s="53">
        <f t="shared" ref="S462" si="1878">SUM(O462:O462)*M461</f>
        <v>0.05</v>
      </c>
      <c r="T462" s="54">
        <f t="shared" ref="T462" si="1879">SUM(P462:P462)*M461</f>
        <v>0.125</v>
      </c>
      <c r="U462" s="54">
        <f t="shared" ref="U462" si="1880">SUM(Q462:Q462)*M461</f>
        <v>0.375</v>
      </c>
      <c r="V462" s="55">
        <f t="shared" ref="V462" si="1881">SUM(R462:R462)*M461</f>
        <v>0.375</v>
      </c>
      <c r="W462" s="56">
        <f t="shared" si="1853"/>
        <v>0.375</v>
      </c>
      <c r="X462" s="248"/>
      <c r="Y462" s="251"/>
      <c r="Z462" s="254"/>
      <c r="AA462" s="257"/>
      <c r="AB462" s="257"/>
      <c r="AC462" s="369"/>
      <c r="AD462" s="653"/>
      <c r="AE462" s="57"/>
      <c r="AF462" s="235"/>
      <c r="AG462" s="236"/>
      <c r="AH462" s="236"/>
      <c r="AI462" s="236"/>
      <c r="AJ462" s="675"/>
      <c r="AK462" s="69"/>
      <c r="AP462" s="71"/>
      <c r="AQ462" s="238"/>
    </row>
    <row r="463" spans="1:43" ht="30" customHeight="1" x14ac:dyDescent="0.3">
      <c r="A463" s="1000"/>
      <c r="B463" s="697"/>
      <c r="C463" s="632"/>
      <c r="D463" s="635"/>
      <c r="E463" s="638"/>
      <c r="F463" s="641"/>
      <c r="G463" s="663"/>
      <c r="H463" s="647"/>
      <c r="I463" s="666"/>
      <c r="J463" s="666"/>
      <c r="K463" s="666"/>
      <c r="L463" s="649" t="s">
        <v>575</v>
      </c>
      <c r="M463" s="589">
        <v>0.1</v>
      </c>
      <c r="N463" s="72" t="s">
        <v>46</v>
      </c>
      <c r="O463" s="90">
        <v>0.1</v>
      </c>
      <c r="P463" s="90">
        <v>0.25</v>
      </c>
      <c r="Q463" s="90">
        <v>0.65</v>
      </c>
      <c r="R463" s="89">
        <v>1</v>
      </c>
      <c r="S463" s="65">
        <f t="shared" ref="S463" si="1882">SUM(O463:O463)*M463</f>
        <v>1.0000000000000002E-2</v>
      </c>
      <c r="T463" s="66">
        <f t="shared" ref="T463" si="1883">SUM(P463:P463)*M463</f>
        <v>2.5000000000000001E-2</v>
      </c>
      <c r="U463" s="66">
        <f t="shared" ref="U463" si="1884">SUM(Q463:Q463)*M463</f>
        <v>6.5000000000000002E-2</v>
      </c>
      <c r="V463" s="67">
        <f t="shared" ref="V463" si="1885">SUM(R463:R463)*M463</f>
        <v>0.1</v>
      </c>
      <c r="W463" s="68">
        <f t="shared" si="1853"/>
        <v>0.1</v>
      </c>
      <c r="X463" s="248"/>
      <c r="Y463" s="251"/>
      <c r="Z463" s="254"/>
      <c r="AA463" s="257"/>
      <c r="AB463" s="257"/>
      <c r="AC463" s="369"/>
      <c r="AD463" s="653"/>
      <c r="AE463" s="47"/>
      <c r="AF463" s="228" t="str">
        <f t="shared" si="1708"/>
        <v>PARA MEJORAR</v>
      </c>
      <c r="AG463" s="236"/>
      <c r="AH463" s="236"/>
      <c r="AI463" s="236"/>
      <c r="AJ463" s="675"/>
      <c r="AK463" s="69"/>
      <c r="AP463" s="71"/>
      <c r="AQ463" s="238"/>
    </row>
    <row r="464" spans="1:43" ht="30" customHeight="1" thickBot="1" x14ac:dyDescent="0.35">
      <c r="A464" s="1000"/>
      <c r="B464" s="697"/>
      <c r="C464" s="632"/>
      <c r="D464" s="635"/>
      <c r="E464" s="639"/>
      <c r="F464" s="642"/>
      <c r="G464" s="664"/>
      <c r="H464" s="648"/>
      <c r="I464" s="667"/>
      <c r="J464" s="667"/>
      <c r="K464" s="667"/>
      <c r="L464" s="651"/>
      <c r="M464" s="592"/>
      <c r="N464" s="73" t="s">
        <v>52</v>
      </c>
      <c r="O464" s="75">
        <v>0</v>
      </c>
      <c r="P464" s="75">
        <v>0</v>
      </c>
      <c r="Q464" s="75">
        <v>0</v>
      </c>
      <c r="R464" s="76">
        <v>0</v>
      </c>
      <c r="S464" s="85">
        <f t="shared" ref="S464" si="1886">SUM(O464:O464)*M463</f>
        <v>0</v>
      </c>
      <c r="T464" s="86">
        <f t="shared" ref="T464" si="1887">SUM(P464:P464)*M463</f>
        <v>0</v>
      </c>
      <c r="U464" s="86">
        <f t="shared" ref="U464" si="1888">SUM(Q464:Q464)*M463</f>
        <v>0</v>
      </c>
      <c r="V464" s="87">
        <f t="shared" ref="V464" si="1889">SUM(R464:R464)*M463</f>
        <v>0</v>
      </c>
      <c r="W464" s="88">
        <f t="shared" si="1853"/>
        <v>0</v>
      </c>
      <c r="X464" s="249"/>
      <c r="Y464" s="252"/>
      <c r="Z464" s="255"/>
      <c r="AA464" s="258"/>
      <c r="AB464" s="258"/>
      <c r="AC464" s="369"/>
      <c r="AD464" s="653"/>
      <c r="AE464" s="57"/>
      <c r="AF464" s="235"/>
      <c r="AG464" s="229"/>
      <c r="AH464" s="236"/>
      <c r="AI464" s="236"/>
      <c r="AJ464" s="675"/>
      <c r="AK464" s="69"/>
      <c r="AP464" s="71"/>
      <c r="AQ464" s="239"/>
    </row>
    <row r="465" spans="1:43" ht="30" customHeight="1" x14ac:dyDescent="0.3">
      <c r="A465" s="1000"/>
      <c r="B465" s="697"/>
      <c r="C465" s="632"/>
      <c r="D465" s="635"/>
      <c r="E465" s="637">
        <v>34</v>
      </c>
      <c r="F465" s="655" t="s">
        <v>576</v>
      </c>
      <c r="G465" s="658" t="s">
        <v>577</v>
      </c>
      <c r="H465" s="646">
        <v>62</v>
      </c>
      <c r="I465" s="665" t="s">
        <v>578</v>
      </c>
      <c r="J465" s="665" t="s">
        <v>579</v>
      </c>
      <c r="K465" s="602" t="s">
        <v>580</v>
      </c>
      <c r="L465" s="661" t="s">
        <v>581</v>
      </c>
      <c r="M465" s="606">
        <v>0.15</v>
      </c>
      <c r="N465" s="39" t="s">
        <v>46</v>
      </c>
      <c r="O465" s="96">
        <v>0.1</v>
      </c>
      <c r="P465" s="97">
        <v>0.25</v>
      </c>
      <c r="Q465" s="97">
        <v>0.65</v>
      </c>
      <c r="R465" s="98">
        <v>1</v>
      </c>
      <c r="S465" s="43">
        <f t="shared" ref="S465" si="1890">SUM(O465:O465)*M465</f>
        <v>1.4999999999999999E-2</v>
      </c>
      <c r="T465" s="44">
        <f t="shared" ref="T465" si="1891">SUM(P465:P465)*M465</f>
        <v>3.7499999999999999E-2</v>
      </c>
      <c r="U465" s="44">
        <f t="shared" ref="U465" si="1892">SUM(Q465:Q465)*M465</f>
        <v>9.7500000000000003E-2</v>
      </c>
      <c r="V465" s="45">
        <f t="shared" ref="V465" si="1893">SUM(R465:R465)*M465</f>
        <v>0.15</v>
      </c>
      <c r="W465" s="46">
        <f t="shared" si="1853"/>
        <v>0.15</v>
      </c>
      <c r="X465" s="247">
        <f>+S466+S468+S470+S472+S474</f>
        <v>0.32750000000000001</v>
      </c>
      <c r="Y465" s="250">
        <f>+T466+T468+T470+T472+T474</f>
        <v>0.64300000000000002</v>
      </c>
      <c r="Z465" s="253">
        <f>+U466+U468+U470+U472+U474</f>
        <v>0.84050000000000002</v>
      </c>
      <c r="AA465" s="256">
        <f>+V466+V468+V470+V472+V474</f>
        <v>0.96300000000000008</v>
      </c>
      <c r="AB465" s="256">
        <f>+W466+W468+W470+W472+W474</f>
        <v>0.96300000000000008</v>
      </c>
      <c r="AC465" s="369"/>
      <c r="AD465" s="653"/>
      <c r="AE465" s="47"/>
      <c r="AF465" s="228" t="str">
        <f t="shared" si="1708"/>
        <v>PARA MEJORAR</v>
      </c>
      <c r="AG465" s="228" t="str">
        <f>IF(COUNTIF(AF465:AF474,"PARA MEJORAR")&gt;=1,"PARA MEJORAR","BIEN")</f>
        <v>PARA MEJORAR</v>
      </c>
      <c r="AH465" s="236"/>
      <c r="AI465" s="236"/>
      <c r="AJ465" s="675"/>
      <c r="AK465" s="69"/>
      <c r="AP465" s="71"/>
      <c r="AQ465" s="119"/>
    </row>
    <row r="466" spans="1:43" ht="30" customHeight="1" thickBot="1" x14ac:dyDescent="0.35">
      <c r="A466" s="1000"/>
      <c r="B466" s="697"/>
      <c r="C466" s="632"/>
      <c r="D466" s="635"/>
      <c r="E466" s="638"/>
      <c r="F466" s="656"/>
      <c r="G466" s="659"/>
      <c r="H466" s="647"/>
      <c r="I466" s="666"/>
      <c r="J466" s="666"/>
      <c r="K466" s="603"/>
      <c r="L466" s="650"/>
      <c r="M466" s="590"/>
      <c r="N466" s="49" t="s">
        <v>52</v>
      </c>
      <c r="O466" s="99">
        <v>0.8</v>
      </c>
      <c r="P466" s="100">
        <v>0.92</v>
      </c>
      <c r="Q466" s="100">
        <v>0.92</v>
      </c>
      <c r="R466" s="101">
        <v>0.92</v>
      </c>
      <c r="S466" s="53">
        <f t="shared" ref="S466" si="1894">SUM(O466:O466)*M465</f>
        <v>0.12</v>
      </c>
      <c r="T466" s="54">
        <f t="shared" ref="T466" si="1895">SUM(P466:P466)*M465</f>
        <v>0.13800000000000001</v>
      </c>
      <c r="U466" s="54">
        <f t="shared" ref="U466" si="1896">SUM(Q466:Q466)*M465</f>
        <v>0.13800000000000001</v>
      </c>
      <c r="V466" s="55">
        <f t="shared" ref="V466" si="1897">SUM(R466:R466)*M465</f>
        <v>0.13800000000000001</v>
      </c>
      <c r="W466" s="56">
        <f t="shared" si="1853"/>
        <v>0.13800000000000001</v>
      </c>
      <c r="X466" s="248"/>
      <c r="Y466" s="251"/>
      <c r="Z466" s="254"/>
      <c r="AA466" s="257"/>
      <c r="AB466" s="257"/>
      <c r="AC466" s="369"/>
      <c r="AD466" s="653"/>
      <c r="AE466" s="57"/>
      <c r="AF466" s="235"/>
      <c r="AG466" s="236"/>
      <c r="AH466" s="236"/>
      <c r="AI466" s="236"/>
      <c r="AJ466" s="675"/>
      <c r="AK466" s="69"/>
      <c r="AP466" s="71"/>
      <c r="AQ466" s="119"/>
    </row>
    <row r="467" spans="1:43" ht="30" customHeight="1" x14ac:dyDescent="0.3">
      <c r="A467" s="1000"/>
      <c r="B467" s="697"/>
      <c r="C467" s="632"/>
      <c r="D467" s="635"/>
      <c r="E467" s="638"/>
      <c r="F467" s="656"/>
      <c r="G467" s="659"/>
      <c r="H467" s="647"/>
      <c r="I467" s="666"/>
      <c r="J467" s="666"/>
      <c r="K467" s="603"/>
      <c r="L467" s="649" t="s">
        <v>582</v>
      </c>
      <c r="M467" s="589">
        <v>0.25</v>
      </c>
      <c r="N467" s="72" t="s">
        <v>46</v>
      </c>
      <c r="O467" s="102">
        <v>0.1</v>
      </c>
      <c r="P467" s="103">
        <v>0.25</v>
      </c>
      <c r="Q467" s="103">
        <v>0.65</v>
      </c>
      <c r="R467" s="104">
        <v>1</v>
      </c>
      <c r="S467" s="65">
        <f t="shared" ref="S467" si="1898">SUM(O467:O467)*M467</f>
        <v>2.5000000000000001E-2</v>
      </c>
      <c r="T467" s="66">
        <f t="shared" ref="T467" si="1899">SUM(P467:P467)*M467</f>
        <v>6.25E-2</v>
      </c>
      <c r="U467" s="66">
        <f t="shared" ref="U467" si="1900">SUM(Q467:Q467)*M467</f>
        <v>0.16250000000000001</v>
      </c>
      <c r="V467" s="67">
        <f t="shared" ref="V467" si="1901">SUM(R467:R467)*M467</f>
        <v>0.25</v>
      </c>
      <c r="W467" s="68">
        <f t="shared" si="1853"/>
        <v>0.25</v>
      </c>
      <c r="X467" s="248"/>
      <c r="Y467" s="251"/>
      <c r="Z467" s="254"/>
      <c r="AA467" s="257"/>
      <c r="AB467" s="257"/>
      <c r="AC467" s="369"/>
      <c r="AD467" s="653"/>
      <c r="AE467" s="47"/>
      <c r="AF467" s="228" t="str">
        <f t="shared" si="1708"/>
        <v>PARA MEJORAR</v>
      </c>
      <c r="AG467" s="236"/>
      <c r="AH467" s="236"/>
      <c r="AI467" s="236"/>
      <c r="AJ467" s="675"/>
      <c r="AK467" s="69"/>
      <c r="AP467" s="71"/>
      <c r="AQ467" s="119"/>
    </row>
    <row r="468" spans="1:43" ht="30" customHeight="1" thickBot="1" x14ac:dyDescent="0.35">
      <c r="A468" s="1000"/>
      <c r="B468" s="697"/>
      <c r="C468" s="632"/>
      <c r="D468" s="635"/>
      <c r="E468" s="638"/>
      <c r="F468" s="656"/>
      <c r="G468" s="659"/>
      <c r="H468" s="647"/>
      <c r="I468" s="666"/>
      <c r="J468" s="666"/>
      <c r="K468" s="603"/>
      <c r="L468" s="650"/>
      <c r="M468" s="590"/>
      <c r="N468" s="49" t="s">
        <v>52</v>
      </c>
      <c r="O468" s="99">
        <v>0.8</v>
      </c>
      <c r="P468" s="100">
        <v>0.9</v>
      </c>
      <c r="Q468" s="100">
        <v>0.9</v>
      </c>
      <c r="R468" s="101">
        <v>0.9</v>
      </c>
      <c r="S468" s="53">
        <f t="shared" ref="S468" si="1902">SUM(O468:O468)*M467</f>
        <v>0.2</v>
      </c>
      <c r="T468" s="54">
        <f t="shared" ref="T468" si="1903">SUM(P468:P468)*M467</f>
        <v>0.22500000000000001</v>
      </c>
      <c r="U468" s="54">
        <f t="shared" ref="U468" si="1904">SUM(Q468:Q468)*M467</f>
        <v>0.22500000000000001</v>
      </c>
      <c r="V468" s="55">
        <f t="shared" ref="V468" si="1905">SUM(R468:R468)*M467</f>
        <v>0.22500000000000001</v>
      </c>
      <c r="W468" s="56">
        <f t="shared" si="1853"/>
        <v>0.22500000000000001</v>
      </c>
      <c r="X468" s="248"/>
      <c r="Y468" s="251"/>
      <c r="Z468" s="254"/>
      <c r="AA468" s="257"/>
      <c r="AB468" s="257"/>
      <c r="AC468" s="369"/>
      <c r="AD468" s="653"/>
      <c r="AE468" s="57"/>
      <c r="AF468" s="235"/>
      <c r="AG468" s="236"/>
      <c r="AH468" s="236"/>
      <c r="AI468" s="236"/>
      <c r="AJ468" s="675"/>
      <c r="AK468" s="69"/>
      <c r="AP468" s="71"/>
      <c r="AQ468" s="119"/>
    </row>
    <row r="469" spans="1:43" ht="30" customHeight="1" x14ac:dyDescent="0.3">
      <c r="A469" s="1000"/>
      <c r="B469" s="697"/>
      <c r="C469" s="632"/>
      <c r="D469" s="635"/>
      <c r="E469" s="638"/>
      <c r="F469" s="656"/>
      <c r="G469" s="659"/>
      <c r="H469" s="647"/>
      <c r="I469" s="666"/>
      <c r="J469" s="666"/>
      <c r="K469" s="603"/>
      <c r="L469" s="649" t="s">
        <v>583</v>
      </c>
      <c r="M469" s="589">
        <v>0.15</v>
      </c>
      <c r="N469" s="72" t="s">
        <v>46</v>
      </c>
      <c r="O469" s="102">
        <v>0.1</v>
      </c>
      <c r="P469" s="103">
        <v>0.25</v>
      </c>
      <c r="Q469" s="103">
        <v>0.65</v>
      </c>
      <c r="R469" s="104">
        <v>1</v>
      </c>
      <c r="S469" s="65">
        <f t="shared" ref="S469" si="1906">SUM(O469:O469)*M469</f>
        <v>1.4999999999999999E-2</v>
      </c>
      <c r="T469" s="66">
        <f t="shared" ref="T469" si="1907">SUM(P469:P469)*M469</f>
        <v>3.7499999999999999E-2</v>
      </c>
      <c r="U469" s="66">
        <f t="shared" ref="U469" si="1908">SUM(Q469:Q469)*M469</f>
        <v>9.7500000000000003E-2</v>
      </c>
      <c r="V469" s="67">
        <f t="shared" ref="V469" si="1909">SUM(R469:R469)*M469</f>
        <v>0.15</v>
      </c>
      <c r="W469" s="68">
        <f t="shared" si="1853"/>
        <v>0.15</v>
      </c>
      <c r="X469" s="248"/>
      <c r="Y469" s="251"/>
      <c r="Z469" s="254"/>
      <c r="AA469" s="257"/>
      <c r="AB469" s="257"/>
      <c r="AC469" s="369"/>
      <c r="AD469" s="653"/>
      <c r="AE469" s="47"/>
      <c r="AF469" s="228" t="str">
        <f t="shared" si="1708"/>
        <v>EQUILIBRADA</v>
      </c>
      <c r="AG469" s="236"/>
      <c r="AH469" s="236"/>
      <c r="AI469" s="236"/>
      <c r="AJ469" s="675"/>
      <c r="AK469" s="69"/>
      <c r="AP469" s="71"/>
      <c r="AQ469" s="119"/>
    </row>
    <row r="470" spans="1:43" ht="30" customHeight="1" thickBot="1" x14ac:dyDescent="0.35">
      <c r="A470" s="1000"/>
      <c r="B470" s="697"/>
      <c r="C470" s="632"/>
      <c r="D470" s="635"/>
      <c r="E470" s="638"/>
      <c r="F470" s="656"/>
      <c r="G470" s="659"/>
      <c r="H470" s="647"/>
      <c r="I470" s="666"/>
      <c r="J470" s="666"/>
      <c r="K470" s="603"/>
      <c r="L470" s="650"/>
      <c r="M470" s="590"/>
      <c r="N470" s="49" t="s">
        <v>52</v>
      </c>
      <c r="O470" s="99">
        <v>0.05</v>
      </c>
      <c r="P470" s="100">
        <v>0.5</v>
      </c>
      <c r="Q470" s="100">
        <v>1</v>
      </c>
      <c r="R470" s="101">
        <v>1</v>
      </c>
      <c r="S470" s="53">
        <f t="shared" ref="S470" si="1910">SUM(O470:O470)*M469</f>
        <v>7.4999999999999997E-3</v>
      </c>
      <c r="T470" s="54">
        <f t="shared" ref="T470" si="1911">SUM(P470:P470)*M469</f>
        <v>7.4999999999999997E-2</v>
      </c>
      <c r="U470" s="54">
        <f t="shared" ref="U470" si="1912">SUM(Q470:Q470)*M469</f>
        <v>0.15</v>
      </c>
      <c r="V470" s="55">
        <f t="shared" ref="V470" si="1913">SUM(R470:R470)*M469</f>
        <v>0.15</v>
      </c>
      <c r="W470" s="56">
        <f t="shared" si="1853"/>
        <v>0.15</v>
      </c>
      <c r="X470" s="248"/>
      <c r="Y470" s="251"/>
      <c r="Z470" s="254"/>
      <c r="AA470" s="257"/>
      <c r="AB470" s="257"/>
      <c r="AC470" s="369"/>
      <c r="AD470" s="653"/>
      <c r="AE470" s="57"/>
      <c r="AF470" s="235"/>
      <c r="AG470" s="236"/>
      <c r="AH470" s="236"/>
      <c r="AI470" s="236"/>
      <c r="AJ470" s="675"/>
      <c r="AK470" s="69"/>
      <c r="AP470" s="71"/>
      <c r="AQ470" s="119"/>
    </row>
    <row r="471" spans="1:43" ht="30" customHeight="1" x14ac:dyDescent="0.3">
      <c r="A471" s="1000"/>
      <c r="B471" s="697"/>
      <c r="C471" s="632"/>
      <c r="D471" s="635"/>
      <c r="E471" s="638"/>
      <c r="F471" s="656"/>
      <c r="G471" s="659"/>
      <c r="H471" s="647"/>
      <c r="I471" s="666"/>
      <c r="J471" s="666"/>
      <c r="K471" s="603"/>
      <c r="L471" s="649" t="s">
        <v>584</v>
      </c>
      <c r="M471" s="589">
        <v>0.25</v>
      </c>
      <c r="N471" s="72" t="s">
        <v>46</v>
      </c>
      <c r="O471" s="102">
        <v>0.1</v>
      </c>
      <c r="P471" s="103">
        <v>0.25</v>
      </c>
      <c r="Q471" s="103">
        <v>0.65</v>
      </c>
      <c r="R471" s="104">
        <v>1</v>
      </c>
      <c r="S471" s="65">
        <f t="shared" ref="S471" si="1914">SUM(O471:O471)*M471</f>
        <v>2.5000000000000001E-2</v>
      </c>
      <c r="T471" s="66">
        <f t="shared" ref="T471" si="1915">SUM(P471:P471)*M471</f>
        <v>6.25E-2</v>
      </c>
      <c r="U471" s="66">
        <f t="shared" ref="U471" si="1916">SUM(Q471:Q471)*M471</f>
        <v>0.16250000000000001</v>
      </c>
      <c r="V471" s="67">
        <f t="shared" ref="V471" si="1917">SUM(R471:R471)*M471</f>
        <v>0.25</v>
      </c>
      <c r="W471" s="68">
        <f t="shared" si="1853"/>
        <v>0.25</v>
      </c>
      <c r="X471" s="248"/>
      <c r="Y471" s="251"/>
      <c r="Z471" s="254"/>
      <c r="AA471" s="257"/>
      <c r="AB471" s="257"/>
      <c r="AC471" s="369"/>
      <c r="AD471" s="653"/>
      <c r="AE471" s="47"/>
      <c r="AF471" s="228" t="str">
        <f t="shared" si="1708"/>
        <v>EQUILIBRADA</v>
      </c>
      <c r="AG471" s="236"/>
      <c r="AH471" s="236"/>
      <c r="AI471" s="236"/>
      <c r="AJ471" s="675"/>
      <c r="AK471" s="69"/>
      <c r="AP471" s="71"/>
      <c r="AQ471" s="119"/>
    </row>
    <row r="472" spans="1:43" ht="30" customHeight="1" thickBot="1" x14ac:dyDescent="0.35">
      <c r="A472" s="1000"/>
      <c r="B472" s="697"/>
      <c r="C472" s="632"/>
      <c r="D472" s="635"/>
      <c r="E472" s="638"/>
      <c r="F472" s="656"/>
      <c r="G472" s="659"/>
      <c r="H472" s="647"/>
      <c r="I472" s="666"/>
      <c r="J472" s="666"/>
      <c r="K472" s="603"/>
      <c r="L472" s="650"/>
      <c r="M472" s="590"/>
      <c r="N472" s="49" t="s">
        <v>52</v>
      </c>
      <c r="O472" s="99">
        <v>0</v>
      </c>
      <c r="P472" s="100">
        <v>0.5</v>
      </c>
      <c r="Q472" s="100">
        <v>0.75</v>
      </c>
      <c r="R472" s="101">
        <v>1</v>
      </c>
      <c r="S472" s="53">
        <f t="shared" ref="S472" si="1918">SUM(O472:O472)*M471</f>
        <v>0</v>
      </c>
      <c r="T472" s="54">
        <f t="shared" ref="T472" si="1919">SUM(P472:P472)*M471</f>
        <v>0.125</v>
      </c>
      <c r="U472" s="54">
        <f t="shared" ref="U472" si="1920">SUM(Q472:Q472)*M471</f>
        <v>0.1875</v>
      </c>
      <c r="V472" s="55">
        <f t="shared" ref="V472" si="1921">SUM(R472:R472)*M471</f>
        <v>0.25</v>
      </c>
      <c r="W472" s="56">
        <f t="shared" si="1853"/>
        <v>0.25</v>
      </c>
      <c r="X472" s="248"/>
      <c r="Y472" s="251"/>
      <c r="Z472" s="254"/>
      <c r="AA472" s="257"/>
      <c r="AB472" s="257"/>
      <c r="AC472" s="369"/>
      <c r="AD472" s="653"/>
      <c r="AE472" s="57"/>
      <c r="AF472" s="235"/>
      <c r="AG472" s="236"/>
      <c r="AH472" s="236"/>
      <c r="AI472" s="236"/>
      <c r="AJ472" s="675"/>
      <c r="AK472" s="69"/>
      <c r="AP472" s="71"/>
      <c r="AQ472" s="119"/>
    </row>
    <row r="473" spans="1:43" ht="30" customHeight="1" x14ac:dyDescent="0.3">
      <c r="A473" s="1000"/>
      <c r="B473" s="697"/>
      <c r="C473" s="632"/>
      <c r="D473" s="635"/>
      <c r="E473" s="638"/>
      <c r="F473" s="656"/>
      <c r="G473" s="659"/>
      <c r="H473" s="647"/>
      <c r="I473" s="666"/>
      <c r="J473" s="666"/>
      <c r="K473" s="603"/>
      <c r="L473" s="649" t="s">
        <v>585</v>
      </c>
      <c r="M473" s="589">
        <v>0.2</v>
      </c>
      <c r="N473" s="72" t="s">
        <v>46</v>
      </c>
      <c r="O473" s="102">
        <v>0.1</v>
      </c>
      <c r="P473" s="103">
        <v>0.25</v>
      </c>
      <c r="Q473" s="103">
        <v>0.65</v>
      </c>
      <c r="R473" s="104">
        <v>1</v>
      </c>
      <c r="S473" s="65">
        <f t="shared" ref="S473" si="1922">SUM(O473:O473)*M473</f>
        <v>2.0000000000000004E-2</v>
      </c>
      <c r="T473" s="66">
        <f t="shared" ref="T473" si="1923">SUM(P473:P473)*M473</f>
        <v>0.05</v>
      </c>
      <c r="U473" s="66">
        <f t="shared" ref="U473" si="1924">SUM(Q473:Q473)*M473</f>
        <v>0.13</v>
      </c>
      <c r="V473" s="67">
        <f t="shared" ref="V473" si="1925">SUM(R473:R473)*M473</f>
        <v>0.2</v>
      </c>
      <c r="W473" s="68">
        <f t="shared" si="1853"/>
        <v>0.2</v>
      </c>
      <c r="X473" s="248"/>
      <c r="Y473" s="251"/>
      <c r="Z473" s="254"/>
      <c r="AA473" s="257"/>
      <c r="AB473" s="257"/>
      <c r="AC473" s="369"/>
      <c r="AD473" s="653"/>
      <c r="AE473" s="47"/>
      <c r="AF473" s="228" t="str">
        <f t="shared" si="1708"/>
        <v>EQUILIBRADA</v>
      </c>
      <c r="AG473" s="236"/>
      <c r="AH473" s="236"/>
      <c r="AI473" s="236"/>
      <c r="AJ473" s="675"/>
      <c r="AK473" s="69"/>
      <c r="AP473" s="71"/>
      <c r="AQ473" s="119"/>
    </row>
    <row r="474" spans="1:43" ht="30" customHeight="1" thickBot="1" x14ac:dyDescent="0.35">
      <c r="A474" s="1000"/>
      <c r="B474" s="697"/>
      <c r="C474" s="632"/>
      <c r="D474" s="635"/>
      <c r="E474" s="639"/>
      <c r="F474" s="657"/>
      <c r="G474" s="660"/>
      <c r="H474" s="648"/>
      <c r="I474" s="667"/>
      <c r="J474" s="667"/>
      <c r="K474" s="604"/>
      <c r="L474" s="651"/>
      <c r="M474" s="592"/>
      <c r="N474" s="73" t="s">
        <v>52</v>
      </c>
      <c r="O474" s="107">
        <v>0</v>
      </c>
      <c r="P474" s="108">
        <v>0.4</v>
      </c>
      <c r="Q474" s="108">
        <v>0.7</v>
      </c>
      <c r="R474" s="109">
        <v>1</v>
      </c>
      <c r="S474" s="85">
        <f t="shared" ref="S474" si="1926">SUM(O474:O474)*M473</f>
        <v>0</v>
      </c>
      <c r="T474" s="86">
        <f t="shared" ref="T474" si="1927">SUM(P474:P474)*M473</f>
        <v>8.0000000000000016E-2</v>
      </c>
      <c r="U474" s="86">
        <f t="shared" ref="U474" si="1928">SUM(Q474:Q474)*M473</f>
        <v>0.13999999999999999</v>
      </c>
      <c r="V474" s="87">
        <f t="shared" ref="V474" si="1929">SUM(R474:R474)*M473</f>
        <v>0.2</v>
      </c>
      <c r="W474" s="88">
        <f t="shared" si="1853"/>
        <v>0.2</v>
      </c>
      <c r="X474" s="249"/>
      <c r="Y474" s="252"/>
      <c r="Z474" s="255"/>
      <c r="AA474" s="258"/>
      <c r="AB474" s="258"/>
      <c r="AC474" s="369"/>
      <c r="AD474" s="654"/>
      <c r="AE474" s="57"/>
      <c r="AF474" s="235"/>
      <c r="AG474" s="229"/>
      <c r="AH474" s="236"/>
      <c r="AI474" s="236"/>
      <c r="AJ474" s="675"/>
      <c r="AK474" s="69"/>
      <c r="AP474" s="71"/>
      <c r="AQ474" s="119"/>
    </row>
    <row r="475" spans="1:43" ht="31.5" customHeight="1" x14ac:dyDescent="0.3">
      <c r="A475" s="1000"/>
      <c r="B475" s="697"/>
      <c r="C475" s="632"/>
      <c r="D475" s="635"/>
      <c r="E475" s="637"/>
      <c r="F475" s="640" t="s">
        <v>586</v>
      </c>
      <c r="G475" s="662" t="s">
        <v>587</v>
      </c>
      <c r="H475" s="646">
        <v>63</v>
      </c>
      <c r="I475" s="665" t="s">
        <v>588</v>
      </c>
      <c r="J475" s="665" t="s">
        <v>589</v>
      </c>
      <c r="K475" s="665">
        <v>1</v>
      </c>
      <c r="L475" s="661" t="s">
        <v>590</v>
      </c>
      <c r="M475" s="606">
        <v>0.2</v>
      </c>
      <c r="N475" s="39" t="s">
        <v>46</v>
      </c>
      <c r="O475" s="40">
        <v>0.5</v>
      </c>
      <c r="P475" s="41">
        <v>1</v>
      </c>
      <c r="Q475" s="41">
        <v>1</v>
      </c>
      <c r="R475" s="42">
        <v>1</v>
      </c>
      <c r="S475" s="43">
        <f t="shared" ref="S475" si="1930">SUM(O475:O475)*M475</f>
        <v>0.1</v>
      </c>
      <c r="T475" s="44">
        <f t="shared" ref="T475" si="1931">SUM(P475:P475)*M475</f>
        <v>0.2</v>
      </c>
      <c r="U475" s="44">
        <f t="shared" ref="U475" si="1932">SUM(Q475:Q475)*M475</f>
        <v>0.2</v>
      </c>
      <c r="V475" s="45">
        <f t="shared" ref="V475" si="1933">SUM(R475:R475)*M475</f>
        <v>0.2</v>
      </c>
      <c r="W475" s="46">
        <f t="shared" si="1853"/>
        <v>0.2</v>
      </c>
      <c r="X475" s="247">
        <f>+S476+S482+S484+S478+S480</f>
        <v>0.84000000000000008</v>
      </c>
      <c r="Y475" s="250">
        <f>+T476+T482+T484+T478+T480</f>
        <v>0.84000000000000008</v>
      </c>
      <c r="Z475" s="253">
        <f>+U476+U482+U484+U478+U480</f>
        <v>0.84000000000000008</v>
      </c>
      <c r="AA475" s="256">
        <f>+V476+V482+V484+V478+V480</f>
        <v>1</v>
      </c>
      <c r="AB475" s="256">
        <f>+W476+W482+W484+W478+W480</f>
        <v>1</v>
      </c>
      <c r="AC475" s="369"/>
      <c r="AD475" s="652" t="s">
        <v>591</v>
      </c>
      <c r="AE475" s="47"/>
      <c r="AF475" s="228" t="str">
        <f t="shared" si="1708"/>
        <v>EQUILIBRADA</v>
      </c>
      <c r="AG475" s="228" t="str">
        <f>IF(COUNTIF(AF475:AF484,"PARA MEJORAR")&gt;=1,"PARA MEJORAR","BIEN")</f>
        <v>BIEN</v>
      </c>
      <c r="AH475" s="236"/>
      <c r="AI475" s="236"/>
      <c r="AJ475" s="675"/>
      <c r="AK475" s="93"/>
      <c r="AL475" s="94"/>
      <c r="AM475" s="94"/>
      <c r="AN475" s="94"/>
      <c r="AO475" s="94"/>
      <c r="AP475" s="95"/>
      <c r="AQ475" s="237"/>
    </row>
    <row r="476" spans="1:43" ht="30" customHeight="1" thickBot="1" x14ac:dyDescent="0.35">
      <c r="A476" s="1000"/>
      <c r="B476" s="697"/>
      <c r="C476" s="632"/>
      <c r="D476" s="635"/>
      <c r="E476" s="638"/>
      <c r="F476" s="641"/>
      <c r="G476" s="663"/>
      <c r="H476" s="647"/>
      <c r="I476" s="666"/>
      <c r="J476" s="666"/>
      <c r="K476" s="666"/>
      <c r="L476" s="650"/>
      <c r="M476" s="590"/>
      <c r="N476" s="49" t="s">
        <v>52</v>
      </c>
      <c r="O476" s="50">
        <v>0.9</v>
      </c>
      <c r="P476" s="51">
        <v>0.9</v>
      </c>
      <c r="Q476" s="51">
        <v>0.9</v>
      </c>
      <c r="R476" s="52">
        <v>1</v>
      </c>
      <c r="S476" s="53">
        <f t="shared" ref="S476" si="1934">SUM(O476:O476)*M475</f>
        <v>0.18000000000000002</v>
      </c>
      <c r="T476" s="54">
        <f t="shared" ref="T476" si="1935">SUM(P476:P476)*M475</f>
        <v>0.18000000000000002</v>
      </c>
      <c r="U476" s="54">
        <f t="shared" ref="U476" si="1936">SUM(Q476:Q476)*M475</f>
        <v>0.18000000000000002</v>
      </c>
      <c r="V476" s="55">
        <f t="shared" ref="V476" si="1937">SUM(R476:R476)*M475</f>
        <v>0.2</v>
      </c>
      <c r="W476" s="56">
        <f t="shared" si="1853"/>
        <v>0.2</v>
      </c>
      <c r="X476" s="248"/>
      <c r="Y476" s="251"/>
      <c r="Z476" s="254"/>
      <c r="AA476" s="257"/>
      <c r="AB476" s="257"/>
      <c r="AC476" s="369"/>
      <c r="AD476" s="653"/>
      <c r="AE476" s="57"/>
      <c r="AF476" s="235"/>
      <c r="AG476" s="236"/>
      <c r="AH476" s="236"/>
      <c r="AI476" s="236"/>
      <c r="AJ476" s="675"/>
      <c r="AK476" s="69"/>
      <c r="AP476" s="71"/>
      <c r="AQ476" s="238"/>
    </row>
    <row r="477" spans="1:43" ht="30" customHeight="1" x14ac:dyDescent="0.3">
      <c r="A477" s="1000"/>
      <c r="B477" s="697"/>
      <c r="C477" s="632"/>
      <c r="D477" s="635"/>
      <c r="E477" s="638"/>
      <c r="F477" s="641"/>
      <c r="G477" s="663"/>
      <c r="H477" s="647"/>
      <c r="I477" s="666"/>
      <c r="J477" s="666"/>
      <c r="K477" s="666"/>
      <c r="L477" s="649" t="s">
        <v>592</v>
      </c>
      <c r="M477" s="589">
        <v>0.2</v>
      </c>
      <c r="N477" s="72" t="s">
        <v>46</v>
      </c>
      <c r="O477" s="91">
        <v>0</v>
      </c>
      <c r="P477" s="90">
        <v>0.75</v>
      </c>
      <c r="Q477" s="90">
        <v>1</v>
      </c>
      <c r="R477" s="89">
        <v>1</v>
      </c>
      <c r="S477" s="65">
        <f t="shared" ref="S477" si="1938">SUM(O477:O477)*M477</f>
        <v>0</v>
      </c>
      <c r="T477" s="66">
        <f t="shared" ref="T477" si="1939">SUM(P477:P477)*M477</f>
        <v>0.15000000000000002</v>
      </c>
      <c r="U477" s="66">
        <f t="shared" ref="U477" si="1940">SUM(Q477:Q477)*M477</f>
        <v>0.2</v>
      </c>
      <c r="V477" s="67">
        <f t="shared" ref="V477" si="1941">SUM(R477:R477)*M477</f>
        <v>0.2</v>
      </c>
      <c r="W477" s="68">
        <f t="shared" si="1853"/>
        <v>0.2</v>
      </c>
      <c r="X477" s="248"/>
      <c r="Y477" s="251"/>
      <c r="Z477" s="254"/>
      <c r="AA477" s="257"/>
      <c r="AB477" s="257"/>
      <c r="AC477" s="369"/>
      <c r="AD477" s="653"/>
      <c r="AE477" s="47"/>
      <c r="AF477" s="228" t="str">
        <f t="shared" si="1708"/>
        <v>EQUILIBRADA</v>
      </c>
      <c r="AG477" s="236"/>
      <c r="AH477" s="236"/>
      <c r="AI477" s="236"/>
      <c r="AJ477" s="675"/>
      <c r="AK477" s="69"/>
      <c r="AP477" s="71"/>
      <c r="AQ477" s="238"/>
    </row>
    <row r="478" spans="1:43" ht="30" customHeight="1" thickBot="1" x14ac:dyDescent="0.35">
      <c r="A478" s="1000"/>
      <c r="B478" s="697"/>
      <c r="C478" s="632"/>
      <c r="D478" s="635"/>
      <c r="E478" s="638"/>
      <c r="F478" s="641"/>
      <c r="G478" s="663"/>
      <c r="H478" s="647"/>
      <c r="I478" s="666"/>
      <c r="J478" s="666"/>
      <c r="K478" s="666"/>
      <c r="L478" s="650"/>
      <c r="M478" s="590"/>
      <c r="N478" s="49" t="s">
        <v>52</v>
      </c>
      <c r="O478" s="50">
        <v>1</v>
      </c>
      <c r="P478" s="51">
        <v>1</v>
      </c>
      <c r="Q478" s="51">
        <v>1</v>
      </c>
      <c r="R478" s="52">
        <v>1</v>
      </c>
      <c r="S478" s="53">
        <f t="shared" ref="S478" si="1942">SUM(O478:O478)*M477</f>
        <v>0.2</v>
      </c>
      <c r="T478" s="54">
        <f t="shared" ref="T478" si="1943">SUM(P478:P478)*M477</f>
        <v>0.2</v>
      </c>
      <c r="U478" s="54">
        <f t="shared" ref="U478" si="1944">SUM(Q478:Q478)*M477</f>
        <v>0.2</v>
      </c>
      <c r="V478" s="55">
        <f t="shared" ref="V478" si="1945">SUM(R478:R478)*M477</f>
        <v>0.2</v>
      </c>
      <c r="W478" s="56">
        <f t="shared" si="1853"/>
        <v>0.2</v>
      </c>
      <c r="X478" s="248"/>
      <c r="Y478" s="251"/>
      <c r="Z478" s="254"/>
      <c r="AA478" s="257"/>
      <c r="AB478" s="257"/>
      <c r="AC478" s="369"/>
      <c r="AD478" s="653"/>
      <c r="AE478" s="57"/>
      <c r="AF478" s="235"/>
      <c r="AG478" s="236"/>
      <c r="AH478" s="236"/>
      <c r="AI478" s="236"/>
      <c r="AJ478" s="675"/>
      <c r="AK478" s="69"/>
      <c r="AP478" s="71"/>
      <c r="AQ478" s="238"/>
    </row>
    <row r="479" spans="1:43" ht="30" customHeight="1" x14ac:dyDescent="0.3">
      <c r="A479" s="1000"/>
      <c r="B479" s="697"/>
      <c r="C479" s="632"/>
      <c r="D479" s="635"/>
      <c r="E479" s="638"/>
      <c r="F479" s="641"/>
      <c r="G479" s="663"/>
      <c r="H479" s="647"/>
      <c r="I479" s="666"/>
      <c r="J479" s="666"/>
      <c r="K479" s="666"/>
      <c r="L479" s="649" t="s">
        <v>593</v>
      </c>
      <c r="M479" s="589">
        <v>0.2</v>
      </c>
      <c r="N479" s="72" t="s">
        <v>46</v>
      </c>
      <c r="O479" s="91">
        <v>0</v>
      </c>
      <c r="P479" s="90">
        <v>0</v>
      </c>
      <c r="Q479" s="90">
        <v>0.75</v>
      </c>
      <c r="R479" s="89">
        <v>1</v>
      </c>
      <c r="S479" s="65">
        <f t="shared" ref="S479" si="1946">SUM(O479:O479)*M479</f>
        <v>0</v>
      </c>
      <c r="T479" s="66">
        <f t="shared" ref="T479" si="1947">SUM(P479:P479)*M479</f>
        <v>0</v>
      </c>
      <c r="U479" s="66">
        <f t="shared" ref="U479" si="1948">SUM(Q479:Q479)*M479</f>
        <v>0.15000000000000002</v>
      </c>
      <c r="V479" s="67">
        <f t="shared" ref="V479" si="1949">SUM(R479:R479)*M479</f>
        <v>0.2</v>
      </c>
      <c r="W479" s="68">
        <f t="shared" si="1853"/>
        <v>0.2</v>
      </c>
      <c r="X479" s="248"/>
      <c r="Y479" s="251"/>
      <c r="Z479" s="254"/>
      <c r="AA479" s="257"/>
      <c r="AB479" s="257"/>
      <c r="AC479" s="369"/>
      <c r="AD479" s="653"/>
      <c r="AE479" s="47"/>
      <c r="AF479" s="228" t="str">
        <f t="shared" si="1708"/>
        <v>EQUILIBRADA</v>
      </c>
      <c r="AG479" s="236"/>
      <c r="AH479" s="236"/>
      <c r="AI479" s="236"/>
      <c r="AJ479" s="675"/>
      <c r="AK479" s="69"/>
      <c r="AP479" s="71"/>
      <c r="AQ479" s="238"/>
    </row>
    <row r="480" spans="1:43" ht="30" customHeight="1" thickBot="1" x14ac:dyDescent="0.35">
      <c r="A480" s="1000"/>
      <c r="B480" s="697"/>
      <c r="C480" s="632"/>
      <c r="D480" s="635"/>
      <c r="E480" s="638"/>
      <c r="F480" s="641"/>
      <c r="G480" s="663"/>
      <c r="H480" s="647"/>
      <c r="I480" s="666"/>
      <c r="J480" s="666"/>
      <c r="K480" s="666"/>
      <c r="L480" s="650"/>
      <c r="M480" s="590"/>
      <c r="N480" s="49" t="s">
        <v>52</v>
      </c>
      <c r="O480" s="50">
        <v>1</v>
      </c>
      <c r="P480" s="51">
        <v>1</v>
      </c>
      <c r="Q480" s="51">
        <v>1</v>
      </c>
      <c r="R480" s="52">
        <v>1</v>
      </c>
      <c r="S480" s="53">
        <f t="shared" ref="S480" si="1950">SUM(O480:O480)*M479</f>
        <v>0.2</v>
      </c>
      <c r="T480" s="54">
        <f t="shared" ref="T480" si="1951">SUM(P480:P480)*M479</f>
        <v>0.2</v>
      </c>
      <c r="U480" s="54">
        <f t="shared" ref="U480" si="1952">SUM(Q480:Q480)*M479</f>
        <v>0.2</v>
      </c>
      <c r="V480" s="55">
        <f t="shared" ref="V480" si="1953">SUM(R480:R480)*M479</f>
        <v>0.2</v>
      </c>
      <c r="W480" s="56">
        <f t="shared" si="1853"/>
        <v>0.2</v>
      </c>
      <c r="X480" s="248"/>
      <c r="Y480" s="251"/>
      <c r="Z480" s="254"/>
      <c r="AA480" s="257"/>
      <c r="AB480" s="257"/>
      <c r="AC480" s="369"/>
      <c r="AD480" s="653"/>
      <c r="AE480" s="57"/>
      <c r="AF480" s="235"/>
      <c r="AG480" s="236"/>
      <c r="AH480" s="236"/>
      <c r="AI480" s="236"/>
      <c r="AJ480" s="675"/>
      <c r="AK480" s="69"/>
      <c r="AP480" s="71"/>
      <c r="AQ480" s="238"/>
    </row>
    <row r="481" spans="1:43" ht="30" customHeight="1" x14ac:dyDescent="0.3">
      <c r="A481" s="1000"/>
      <c r="B481" s="697"/>
      <c r="C481" s="632"/>
      <c r="D481" s="635"/>
      <c r="E481" s="638"/>
      <c r="F481" s="641"/>
      <c r="G481" s="663"/>
      <c r="H481" s="647"/>
      <c r="I481" s="666"/>
      <c r="J481" s="666"/>
      <c r="K481" s="666"/>
      <c r="L481" s="649" t="s">
        <v>594</v>
      </c>
      <c r="M481" s="589">
        <v>0.2</v>
      </c>
      <c r="N481" s="72" t="s">
        <v>46</v>
      </c>
      <c r="O481" s="91">
        <v>0</v>
      </c>
      <c r="P481" s="90">
        <v>0</v>
      </c>
      <c r="Q481" s="90">
        <v>0.5</v>
      </c>
      <c r="R481" s="89">
        <v>1</v>
      </c>
      <c r="S481" s="65">
        <f t="shared" ref="S481" si="1954">SUM(O481:O481)*M481</f>
        <v>0</v>
      </c>
      <c r="T481" s="66">
        <f t="shared" ref="T481" si="1955">SUM(P481:P481)*M481</f>
        <v>0</v>
      </c>
      <c r="U481" s="66">
        <f t="shared" ref="U481" si="1956">SUM(Q481:Q481)*M481</f>
        <v>0.1</v>
      </c>
      <c r="V481" s="67">
        <f t="shared" ref="V481" si="1957">SUM(R481:R481)*M481</f>
        <v>0.2</v>
      </c>
      <c r="W481" s="68">
        <f t="shared" si="1853"/>
        <v>0.2</v>
      </c>
      <c r="X481" s="248"/>
      <c r="Y481" s="251"/>
      <c r="Z481" s="254"/>
      <c r="AA481" s="257"/>
      <c r="AB481" s="257"/>
      <c r="AC481" s="369"/>
      <c r="AD481" s="653"/>
      <c r="AE481" s="47"/>
      <c r="AF481" s="228" t="str">
        <f t="shared" si="1708"/>
        <v>EQUILIBRADA</v>
      </c>
      <c r="AG481" s="236"/>
      <c r="AH481" s="236"/>
      <c r="AI481" s="236"/>
      <c r="AJ481" s="675"/>
      <c r="AK481" s="69"/>
      <c r="AP481" s="71"/>
      <c r="AQ481" s="238"/>
    </row>
    <row r="482" spans="1:43" ht="30" customHeight="1" thickBot="1" x14ac:dyDescent="0.35">
      <c r="A482" s="1000"/>
      <c r="B482" s="697"/>
      <c r="C482" s="632"/>
      <c r="D482" s="635"/>
      <c r="E482" s="638"/>
      <c r="F482" s="641"/>
      <c r="G482" s="663"/>
      <c r="H482" s="647"/>
      <c r="I482" s="666"/>
      <c r="J482" s="666"/>
      <c r="K482" s="666"/>
      <c r="L482" s="650"/>
      <c r="M482" s="590"/>
      <c r="N482" s="49" t="s">
        <v>52</v>
      </c>
      <c r="O482" s="50">
        <v>1</v>
      </c>
      <c r="P482" s="51">
        <v>1</v>
      </c>
      <c r="Q482" s="51">
        <v>1</v>
      </c>
      <c r="R482" s="52">
        <v>1</v>
      </c>
      <c r="S482" s="53">
        <f t="shared" ref="S482" si="1958">SUM(O482:O482)*M481</f>
        <v>0.2</v>
      </c>
      <c r="T482" s="54">
        <f t="shared" ref="T482" si="1959">SUM(P482:P482)*M481</f>
        <v>0.2</v>
      </c>
      <c r="U482" s="54">
        <f t="shared" ref="U482" si="1960">SUM(Q482:Q482)*M481</f>
        <v>0.2</v>
      </c>
      <c r="V482" s="55">
        <f t="shared" ref="V482" si="1961">SUM(R482:R482)*M481</f>
        <v>0.2</v>
      </c>
      <c r="W482" s="56">
        <f t="shared" si="1853"/>
        <v>0.2</v>
      </c>
      <c r="X482" s="248"/>
      <c r="Y482" s="251"/>
      <c r="Z482" s="254"/>
      <c r="AA482" s="257"/>
      <c r="AB482" s="257"/>
      <c r="AC482" s="369"/>
      <c r="AD482" s="653"/>
      <c r="AE482" s="57"/>
      <c r="AF482" s="235"/>
      <c r="AG482" s="236"/>
      <c r="AH482" s="236"/>
      <c r="AI482" s="236"/>
      <c r="AJ482" s="675"/>
      <c r="AK482" s="69"/>
      <c r="AP482" s="71"/>
      <c r="AQ482" s="238"/>
    </row>
    <row r="483" spans="1:43" ht="30" customHeight="1" x14ac:dyDescent="0.3">
      <c r="A483" s="1000"/>
      <c r="B483" s="697"/>
      <c r="C483" s="632"/>
      <c r="D483" s="635"/>
      <c r="E483" s="638"/>
      <c r="F483" s="641"/>
      <c r="G483" s="663"/>
      <c r="H483" s="647"/>
      <c r="I483" s="666"/>
      <c r="J483" s="666"/>
      <c r="K483" s="666"/>
      <c r="L483" s="649" t="s">
        <v>595</v>
      </c>
      <c r="M483" s="589">
        <v>0.2</v>
      </c>
      <c r="N483" s="72" t="s">
        <v>46</v>
      </c>
      <c r="O483" s="91">
        <v>0</v>
      </c>
      <c r="P483" s="90">
        <v>0</v>
      </c>
      <c r="Q483" s="90">
        <v>0</v>
      </c>
      <c r="R483" s="89">
        <v>1</v>
      </c>
      <c r="S483" s="65">
        <f t="shared" ref="S483" si="1962">SUM(O483:O483)*M483</f>
        <v>0</v>
      </c>
      <c r="T483" s="66">
        <f t="shared" ref="T483" si="1963">SUM(P483:P483)*M483</f>
        <v>0</v>
      </c>
      <c r="U483" s="66">
        <f t="shared" ref="U483" si="1964">SUM(Q483:Q483)*M483</f>
        <v>0</v>
      </c>
      <c r="V483" s="67">
        <f t="shared" ref="V483" si="1965">SUM(R483:R483)*M483</f>
        <v>0.2</v>
      </c>
      <c r="W483" s="68">
        <f t="shared" si="1853"/>
        <v>0.2</v>
      </c>
      <c r="X483" s="248"/>
      <c r="Y483" s="251"/>
      <c r="Z483" s="254"/>
      <c r="AA483" s="257"/>
      <c r="AB483" s="257"/>
      <c r="AC483" s="369"/>
      <c r="AD483" s="653"/>
      <c r="AE483" s="47"/>
      <c r="AF483" s="228" t="str">
        <f t="shared" ref="AF483" si="1966">+IF(R484&gt;R483,"SUPERADA",IF(V484=V483,"EQUILIBRADA",IF(V484&lt;V483,"PARA MEJORAR")))</f>
        <v>EQUILIBRADA</v>
      </c>
      <c r="AG483" s="236"/>
      <c r="AH483" s="236"/>
      <c r="AI483" s="236"/>
      <c r="AJ483" s="675"/>
      <c r="AK483" s="69"/>
      <c r="AP483" s="71"/>
      <c r="AQ483" s="238"/>
    </row>
    <row r="484" spans="1:43" ht="30" customHeight="1" thickBot="1" x14ac:dyDescent="0.35">
      <c r="A484" s="1000"/>
      <c r="B484" s="697"/>
      <c r="C484" s="633"/>
      <c r="D484" s="636"/>
      <c r="E484" s="639"/>
      <c r="F484" s="642"/>
      <c r="G484" s="664"/>
      <c r="H484" s="648"/>
      <c r="I484" s="667"/>
      <c r="J484" s="667"/>
      <c r="K484" s="667"/>
      <c r="L484" s="651"/>
      <c r="M484" s="592"/>
      <c r="N484" s="73" t="s">
        <v>52</v>
      </c>
      <c r="O484" s="74">
        <v>0.3</v>
      </c>
      <c r="P484" s="75">
        <v>0.3</v>
      </c>
      <c r="Q484" s="75">
        <v>0.3</v>
      </c>
      <c r="R484" s="76">
        <v>1</v>
      </c>
      <c r="S484" s="85">
        <f t="shared" ref="S484" si="1967">SUM(O484:O484)*M483</f>
        <v>0.06</v>
      </c>
      <c r="T484" s="86">
        <f t="shared" ref="T484" si="1968">SUM(P484:P484)*M483</f>
        <v>0.06</v>
      </c>
      <c r="U484" s="86">
        <f t="shared" ref="U484" si="1969">SUM(Q484:Q484)*M483</f>
        <v>0.06</v>
      </c>
      <c r="V484" s="87">
        <f t="shared" ref="V484" si="1970">SUM(R484:R484)*M483</f>
        <v>0.2</v>
      </c>
      <c r="W484" s="88">
        <f t="shared" si="1853"/>
        <v>0.2</v>
      </c>
      <c r="X484" s="249"/>
      <c r="Y484" s="252"/>
      <c r="Z484" s="255"/>
      <c r="AA484" s="258"/>
      <c r="AB484" s="258"/>
      <c r="AC484" s="369"/>
      <c r="AD484" s="653"/>
      <c r="AE484" s="57"/>
      <c r="AF484" s="235"/>
      <c r="AG484" s="229"/>
      <c r="AH484" s="229"/>
      <c r="AI484" s="236"/>
      <c r="AJ484" s="675"/>
      <c r="AK484" s="69"/>
      <c r="AP484" s="71"/>
      <c r="AQ484" s="239"/>
    </row>
    <row r="485" spans="1:43" ht="30" customHeight="1" x14ac:dyDescent="0.3">
      <c r="A485" s="1000"/>
      <c r="B485" s="697"/>
      <c r="C485" s="631">
        <v>31</v>
      </c>
      <c r="D485" s="634" t="s">
        <v>596</v>
      </c>
      <c r="E485" s="637">
        <v>35</v>
      </c>
      <c r="F485" s="640" t="s">
        <v>597</v>
      </c>
      <c r="G485" s="643" t="s">
        <v>598</v>
      </c>
      <c r="H485" s="646">
        <v>64</v>
      </c>
      <c r="I485" s="625" t="s">
        <v>599</v>
      </c>
      <c r="J485" s="625" t="s">
        <v>599</v>
      </c>
      <c r="K485" s="628" t="s">
        <v>293</v>
      </c>
      <c r="L485" s="605" t="s">
        <v>600</v>
      </c>
      <c r="M485" s="606">
        <v>0.1</v>
      </c>
      <c r="N485" s="39" t="s">
        <v>46</v>
      </c>
      <c r="O485" s="41">
        <v>0</v>
      </c>
      <c r="P485" s="41">
        <v>0</v>
      </c>
      <c r="Q485" s="41">
        <v>0</v>
      </c>
      <c r="R485" s="42">
        <v>0</v>
      </c>
      <c r="S485" s="43">
        <f t="shared" ref="S485" si="1971">SUM(O485:O485)*M485</f>
        <v>0</v>
      </c>
      <c r="T485" s="44">
        <f t="shared" ref="T485" si="1972">SUM(P485:P485)*M485</f>
        <v>0</v>
      </c>
      <c r="U485" s="44">
        <f t="shared" ref="U485" si="1973">SUM(Q485:Q485)*M485</f>
        <v>0</v>
      </c>
      <c r="V485" s="45">
        <f t="shared" ref="V485" si="1974">SUM(R485:R485)*M485</f>
        <v>0</v>
      </c>
      <c r="W485" s="46">
        <f t="shared" si="1853"/>
        <v>0</v>
      </c>
      <c r="X485" s="247">
        <f>+S486+S488+S490</f>
        <v>0</v>
      </c>
      <c r="Y485" s="250">
        <f>+T486+T488+T490</f>
        <v>0</v>
      </c>
      <c r="Z485" s="253">
        <f>+U486+U488+U490</f>
        <v>0</v>
      </c>
      <c r="AA485" s="256">
        <f>+V486+V488+V490</f>
        <v>0</v>
      </c>
      <c r="AB485" s="256">
        <f>+W486+W488+W490</f>
        <v>0</v>
      </c>
      <c r="AC485" s="369"/>
      <c r="AD485" s="653"/>
      <c r="AE485" s="47"/>
      <c r="AF485" s="342" t="s">
        <v>293</v>
      </c>
      <c r="AG485" s="342" t="s">
        <v>293</v>
      </c>
      <c r="AH485" s="342" t="s">
        <v>293</v>
      </c>
      <c r="AI485" s="236"/>
      <c r="AJ485" s="675"/>
      <c r="AK485" s="58"/>
      <c r="AL485" s="59"/>
      <c r="AM485" s="59"/>
      <c r="AN485" s="59"/>
      <c r="AO485" s="59"/>
      <c r="AP485" s="60"/>
      <c r="AQ485" s="237"/>
    </row>
    <row r="486" spans="1:43" ht="30" customHeight="1" thickBot="1" x14ac:dyDescent="0.35">
      <c r="A486" s="1000"/>
      <c r="B486" s="697"/>
      <c r="C486" s="632"/>
      <c r="D486" s="635"/>
      <c r="E486" s="638"/>
      <c r="F486" s="641"/>
      <c r="G486" s="644"/>
      <c r="H486" s="647"/>
      <c r="I486" s="626"/>
      <c r="J486" s="626"/>
      <c r="K486" s="629"/>
      <c r="L486" s="588"/>
      <c r="M486" s="590"/>
      <c r="N486" s="49" t="s">
        <v>52</v>
      </c>
      <c r="O486" s="51">
        <v>0</v>
      </c>
      <c r="P486" s="51">
        <v>0</v>
      </c>
      <c r="Q486" s="51">
        <v>0</v>
      </c>
      <c r="R486" s="52">
        <v>0</v>
      </c>
      <c r="S486" s="53">
        <f t="shared" ref="S486" si="1975">SUM(O486:O486)*M485</f>
        <v>0</v>
      </c>
      <c r="T486" s="54">
        <f t="shared" ref="T486" si="1976">SUM(P486:P486)*M485</f>
        <v>0</v>
      </c>
      <c r="U486" s="54">
        <f t="shared" ref="U486" si="1977">SUM(Q486:Q486)*M485</f>
        <v>0</v>
      </c>
      <c r="V486" s="55">
        <f t="shared" ref="V486" si="1978">SUM(R486:R486)*M485</f>
        <v>0</v>
      </c>
      <c r="W486" s="56">
        <f t="shared" si="1853"/>
        <v>0</v>
      </c>
      <c r="X486" s="248"/>
      <c r="Y486" s="251"/>
      <c r="Z486" s="254"/>
      <c r="AA486" s="257"/>
      <c r="AB486" s="257"/>
      <c r="AC486" s="369"/>
      <c r="AD486" s="653"/>
      <c r="AE486" s="57"/>
      <c r="AF486" s="343"/>
      <c r="AG486" s="352"/>
      <c r="AH486" s="352"/>
      <c r="AI486" s="236"/>
      <c r="AJ486" s="675"/>
      <c r="AK486" s="69"/>
      <c r="AP486" s="71"/>
      <c r="AQ486" s="238"/>
    </row>
    <row r="487" spans="1:43" ht="30" customHeight="1" x14ac:dyDescent="0.3">
      <c r="A487" s="1000"/>
      <c r="B487" s="697"/>
      <c r="C487" s="632"/>
      <c r="D487" s="635"/>
      <c r="E487" s="638"/>
      <c r="F487" s="641"/>
      <c r="G487" s="644"/>
      <c r="H487" s="647"/>
      <c r="I487" s="626"/>
      <c r="J487" s="626"/>
      <c r="K487" s="629"/>
      <c r="L487" s="587" t="s">
        <v>601</v>
      </c>
      <c r="M487" s="589">
        <v>0.6</v>
      </c>
      <c r="N487" s="72" t="s">
        <v>46</v>
      </c>
      <c r="O487" s="90">
        <v>0</v>
      </c>
      <c r="P487" s="90">
        <v>0</v>
      </c>
      <c r="Q487" s="90">
        <v>0</v>
      </c>
      <c r="R487" s="89">
        <v>0</v>
      </c>
      <c r="S487" s="65">
        <f t="shared" ref="S487" si="1979">SUM(O487:O487)*M487</f>
        <v>0</v>
      </c>
      <c r="T487" s="66">
        <f t="shared" ref="T487" si="1980">SUM(P487:P487)*M487</f>
        <v>0</v>
      </c>
      <c r="U487" s="66">
        <f t="shared" ref="U487" si="1981">SUM(Q487:Q487)*M487</f>
        <v>0</v>
      </c>
      <c r="V487" s="67">
        <f t="shared" ref="V487" si="1982">SUM(R487:R487)*M487</f>
        <v>0</v>
      </c>
      <c r="W487" s="68">
        <f t="shared" si="1853"/>
        <v>0</v>
      </c>
      <c r="X487" s="248"/>
      <c r="Y487" s="251"/>
      <c r="Z487" s="254"/>
      <c r="AA487" s="257"/>
      <c r="AB487" s="257"/>
      <c r="AC487" s="369"/>
      <c r="AD487" s="653"/>
      <c r="AE487" s="47"/>
      <c r="AF487" s="342" t="s">
        <v>293</v>
      </c>
      <c r="AG487" s="352"/>
      <c r="AH487" s="352"/>
      <c r="AI487" s="236"/>
      <c r="AJ487" s="675"/>
      <c r="AK487" s="69"/>
      <c r="AP487" s="71"/>
      <c r="AQ487" s="238"/>
    </row>
    <row r="488" spans="1:43" ht="30" customHeight="1" thickBot="1" x14ac:dyDescent="0.35">
      <c r="A488" s="1000"/>
      <c r="B488" s="697"/>
      <c r="C488" s="632"/>
      <c r="D488" s="635"/>
      <c r="E488" s="638"/>
      <c r="F488" s="641"/>
      <c r="G488" s="644"/>
      <c r="H488" s="647"/>
      <c r="I488" s="626"/>
      <c r="J488" s="626"/>
      <c r="K488" s="629"/>
      <c r="L488" s="588"/>
      <c r="M488" s="590"/>
      <c r="N488" s="49" t="s">
        <v>52</v>
      </c>
      <c r="O488" s="51">
        <v>0</v>
      </c>
      <c r="P488" s="51">
        <v>0</v>
      </c>
      <c r="Q488" s="51">
        <v>0</v>
      </c>
      <c r="R488" s="52">
        <v>0</v>
      </c>
      <c r="S488" s="53">
        <f t="shared" ref="S488" si="1983">SUM(O488:O488)*M487</f>
        <v>0</v>
      </c>
      <c r="T488" s="54">
        <f t="shared" ref="T488" si="1984">SUM(P488:P488)*M487</f>
        <v>0</v>
      </c>
      <c r="U488" s="54">
        <f t="shared" ref="U488" si="1985">SUM(Q488:Q488)*M487</f>
        <v>0</v>
      </c>
      <c r="V488" s="55">
        <f t="shared" ref="V488" si="1986">SUM(R488:R488)*M487</f>
        <v>0</v>
      </c>
      <c r="W488" s="56">
        <f t="shared" si="1853"/>
        <v>0</v>
      </c>
      <c r="X488" s="248"/>
      <c r="Y488" s="251"/>
      <c r="Z488" s="254"/>
      <c r="AA488" s="257"/>
      <c r="AB488" s="257"/>
      <c r="AC488" s="369"/>
      <c r="AD488" s="653"/>
      <c r="AE488" s="57"/>
      <c r="AF488" s="343"/>
      <c r="AG488" s="352"/>
      <c r="AH488" s="352"/>
      <c r="AI488" s="236"/>
      <c r="AJ488" s="675"/>
      <c r="AK488" s="69"/>
      <c r="AP488" s="71"/>
      <c r="AQ488" s="238"/>
    </row>
    <row r="489" spans="1:43" ht="30" customHeight="1" x14ac:dyDescent="0.3">
      <c r="A489" s="1000"/>
      <c r="B489" s="697"/>
      <c r="C489" s="632"/>
      <c r="D489" s="635"/>
      <c r="E489" s="638"/>
      <c r="F489" s="641"/>
      <c r="G489" s="644"/>
      <c r="H489" s="647"/>
      <c r="I489" s="626"/>
      <c r="J489" s="626"/>
      <c r="K489" s="629"/>
      <c r="L489" s="587" t="s">
        <v>602</v>
      </c>
      <c r="M489" s="589">
        <v>0.3</v>
      </c>
      <c r="N489" s="72" t="s">
        <v>46</v>
      </c>
      <c r="O489" s="90">
        <v>0</v>
      </c>
      <c r="P489" s="90">
        <v>0</v>
      </c>
      <c r="Q489" s="90">
        <v>0</v>
      </c>
      <c r="R489" s="89">
        <v>0</v>
      </c>
      <c r="S489" s="65">
        <f t="shared" ref="S489" si="1987">SUM(O489:O489)*M489</f>
        <v>0</v>
      </c>
      <c r="T489" s="66">
        <f t="shared" ref="T489" si="1988">SUM(P489:P489)*M489</f>
        <v>0</v>
      </c>
      <c r="U489" s="66">
        <f t="shared" ref="U489" si="1989">SUM(Q489:Q489)*M489</f>
        <v>0</v>
      </c>
      <c r="V489" s="67">
        <f t="shared" ref="V489" si="1990">SUM(R489:R489)*M489</f>
        <v>0</v>
      </c>
      <c r="W489" s="68">
        <f t="shared" si="1853"/>
        <v>0</v>
      </c>
      <c r="X489" s="248"/>
      <c r="Y489" s="251"/>
      <c r="Z489" s="254"/>
      <c r="AA489" s="257"/>
      <c r="AB489" s="257"/>
      <c r="AC489" s="369"/>
      <c r="AD489" s="653"/>
      <c r="AE489" s="47"/>
      <c r="AF489" s="342" t="s">
        <v>293</v>
      </c>
      <c r="AG489" s="352"/>
      <c r="AH489" s="352"/>
      <c r="AI489" s="236"/>
      <c r="AJ489" s="675"/>
      <c r="AK489" s="69"/>
      <c r="AP489" s="71"/>
      <c r="AQ489" s="238"/>
    </row>
    <row r="490" spans="1:43" ht="30" customHeight="1" thickBot="1" x14ac:dyDescent="0.35">
      <c r="A490" s="1000"/>
      <c r="B490" s="697"/>
      <c r="C490" s="633"/>
      <c r="D490" s="636"/>
      <c r="E490" s="639"/>
      <c r="F490" s="642"/>
      <c r="G490" s="645"/>
      <c r="H490" s="648"/>
      <c r="I490" s="627"/>
      <c r="J490" s="627"/>
      <c r="K490" s="630"/>
      <c r="L490" s="591"/>
      <c r="M490" s="592"/>
      <c r="N490" s="73" t="s">
        <v>52</v>
      </c>
      <c r="O490" s="75">
        <v>0</v>
      </c>
      <c r="P490" s="75">
        <v>0</v>
      </c>
      <c r="Q490" s="75">
        <v>0</v>
      </c>
      <c r="R490" s="76">
        <v>0</v>
      </c>
      <c r="S490" s="85">
        <f t="shared" ref="S490" si="1991">SUM(O490:O490)*M489</f>
        <v>0</v>
      </c>
      <c r="T490" s="86">
        <f t="shared" ref="T490" si="1992">SUM(P490:P490)*M489</f>
        <v>0</v>
      </c>
      <c r="U490" s="86">
        <f t="shared" ref="U490" si="1993">SUM(Q490:Q490)*M489</f>
        <v>0</v>
      </c>
      <c r="V490" s="87">
        <f t="shared" ref="V490" si="1994">SUM(R490:R490)*M489</f>
        <v>0</v>
      </c>
      <c r="W490" s="88">
        <f t="shared" si="1853"/>
        <v>0</v>
      </c>
      <c r="X490" s="249"/>
      <c r="Y490" s="252"/>
      <c r="Z490" s="255"/>
      <c r="AA490" s="258"/>
      <c r="AB490" s="258"/>
      <c r="AC490" s="369"/>
      <c r="AD490" s="654"/>
      <c r="AE490" s="57"/>
      <c r="AF490" s="343"/>
      <c r="AG490" s="353"/>
      <c r="AH490" s="353"/>
      <c r="AI490" s="236"/>
      <c r="AJ490" s="675"/>
      <c r="AK490" s="69"/>
      <c r="AP490" s="71"/>
      <c r="AQ490" s="239"/>
    </row>
    <row r="491" spans="1:43" ht="30" customHeight="1" x14ac:dyDescent="0.3">
      <c r="A491" s="1000"/>
      <c r="B491" s="697"/>
      <c r="C491" s="607"/>
      <c r="D491" s="610"/>
      <c r="E491" s="613"/>
      <c r="F491" s="616"/>
      <c r="G491" s="619" t="s">
        <v>156</v>
      </c>
      <c r="H491" s="622">
        <v>65</v>
      </c>
      <c r="I491" s="596" t="s">
        <v>157</v>
      </c>
      <c r="J491" s="599" t="s">
        <v>158</v>
      </c>
      <c r="K491" s="602">
        <v>0.44219999999999998</v>
      </c>
      <c r="L491" s="605" t="s">
        <v>221</v>
      </c>
      <c r="M491" s="606">
        <v>0.33</v>
      </c>
      <c r="N491" s="39" t="s">
        <v>46</v>
      </c>
      <c r="O491" s="96">
        <v>0</v>
      </c>
      <c r="P491" s="97">
        <v>1</v>
      </c>
      <c r="Q491" s="97">
        <v>1</v>
      </c>
      <c r="R491" s="98">
        <v>1</v>
      </c>
      <c r="S491" s="43">
        <f t="shared" ref="S491" si="1995">SUM(O491:O491)*M491</f>
        <v>0</v>
      </c>
      <c r="T491" s="44">
        <f t="shared" ref="T491" si="1996">SUM(P491:P491)*M491</f>
        <v>0.33</v>
      </c>
      <c r="U491" s="44">
        <f t="shared" ref="U491" si="1997">SUM(Q491:Q491)*M491</f>
        <v>0.33</v>
      </c>
      <c r="V491" s="45">
        <f t="shared" ref="V491" si="1998">SUM(R491:R491)*M491</f>
        <v>0.33</v>
      </c>
      <c r="W491" s="46">
        <f t="shared" si="1853"/>
        <v>0.33</v>
      </c>
      <c r="X491" s="247">
        <f>+S492+S496+S494</f>
        <v>0</v>
      </c>
      <c r="Y491" s="250">
        <f>+T492+T496+T494</f>
        <v>0</v>
      </c>
      <c r="Z491" s="253">
        <f>+U492+U496+U494</f>
        <v>0.66</v>
      </c>
      <c r="AA491" s="256">
        <f>+V492+V496+V494</f>
        <v>1</v>
      </c>
      <c r="AB491" s="256">
        <f>+W492+W496+W494</f>
        <v>1</v>
      </c>
      <c r="AC491" s="369"/>
      <c r="AD491" s="593" t="s">
        <v>548</v>
      </c>
      <c r="AE491" s="47"/>
      <c r="AF491" s="228" t="str">
        <f t="shared" ref="AF491:AF553" si="1999">+IF(R492&gt;R491,"SUPERADA",IF(V492=V491,"EQUILIBRADA",IF(V492&lt;V491,"PARA MEJORAR")))</f>
        <v>EQUILIBRADA</v>
      </c>
      <c r="AG491" s="228" t="str">
        <f>IF(COUNTIF(AF491:AF496,"PARA MEJORAR")&gt;=1,"PARA MEJORAR","BIEN")</f>
        <v>BIEN</v>
      </c>
      <c r="AH491" s="228"/>
      <c r="AI491" s="236"/>
      <c r="AJ491" s="675"/>
      <c r="AK491" s="93"/>
      <c r="AL491" s="94"/>
      <c r="AM491" s="94"/>
      <c r="AN491" s="94"/>
      <c r="AO491" s="94"/>
      <c r="AP491" s="95"/>
      <c r="AQ491" s="237"/>
    </row>
    <row r="492" spans="1:43" ht="30" customHeight="1" thickBot="1" x14ac:dyDescent="0.35">
      <c r="A492" s="1000"/>
      <c r="B492" s="697"/>
      <c r="C492" s="608"/>
      <c r="D492" s="611"/>
      <c r="E492" s="614"/>
      <c r="F492" s="617"/>
      <c r="G492" s="620"/>
      <c r="H492" s="623"/>
      <c r="I492" s="597"/>
      <c r="J492" s="600"/>
      <c r="K492" s="603"/>
      <c r="L492" s="588"/>
      <c r="M492" s="590"/>
      <c r="N492" s="49" t="s">
        <v>52</v>
      </c>
      <c r="O492" s="99">
        <v>0</v>
      </c>
      <c r="P492" s="100">
        <v>0</v>
      </c>
      <c r="Q492" s="100">
        <v>0.66</v>
      </c>
      <c r="R492" s="101">
        <v>1</v>
      </c>
      <c r="S492" s="53">
        <f t="shared" ref="S492" si="2000">SUM(O492:O492)*M491</f>
        <v>0</v>
      </c>
      <c r="T492" s="54">
        <f t="shared" ref="T492" si="2001">SUM(P492:P492)*M491</f>
        <v>0</v>
      </c>
      <c r="U492" s="54">
        <f t="shared" ref="U492" si="2002">SUM(Q492:Q492)*M491</f>
        <v>0.21780000000000002</v>
      </c>
      <c r="V492" s="55">
        <f t="shared" ref="V492" si="2003">SUM(R492:R492)*M491</f>
        <v>0.33</v>
      </c>
      <c r="W492" s="56">
        <f t="shared" si="1853"/>
        <v>0.33</v>
      </c>
      <c r="X492" s="248"/>
      <c r="Y492" s="251"/>
      <c r="Z492" s="254"/>
      <c r="AA492" s="257"/>
      <c r="AB492" s="257"/>
      <c r="AC492" s="369"/>
      <c r="AD492" s="594"/>
      <c r="AE492" s="57"/>
      <c r="AF492" s="235"/>
      <c r="AG492" s="236"/>
      <c r="AH492" s="236"/>
      <c r="AI492" s="236"/>
      <c r="AJ492" s="675"/>
      <c r="AK492" s="69"/>
      <c r="AP492" s="71"/>
      <c r="AQ492" s="238"/>
    </row>
    <row r="493" spans="1:43" ht="30" customHeight="1" x14ac:dyDescent="0.3">
      <c r="A493" s="1000"/>
      <c r="B493" s="697"/>
      <c r="C493" s="608"/>
      <c r="D493" s="611"/>
      <c r="E493" s="614"/>
      <c r="F493" s="617"/>
      <c r="G493" s="620"/>
      <c r="H493" s="623"/>
      <c r="I493" s="597"/>
      <c r="J493" s="600"/>
      <c r="K493" s="603"/>
      <c r="L493" s="587" t="s">
        <v>162</v>
      </c>
      <c r="M493" s="589">
        <v>0.33</v>
      </c>
      <c r="N493" s="72" t="s">
        <v>46</v>
      </c>
      <c r="O493" s="102">
        <v>0</v>
      </c>
      <c r="P493" s="103">
        <v>0</v>
      </c>
      <c r="Q493" s="103">
        <v>1</v>
      </c>
      <c r="R493" s="104">
        <v>1</v>
      </c>
      <c r="S493" s="65">
        <f t="shared" ref="S493" si="2004">SUM(O493:O493)*M493</f>
        <v>0</v>
      </c>
      <c r="T493" s="66">
        <f t="shared" ref="T493" si="2005">SUM(P493:P493)*M493</f>
        <v>0</v>
      </c>
      <c r="U493" s="66">
        <f t="shared" ref="U493" si="2006">SUM(Q493:Q493)*M493</f>
        <v>0.33</v>
      </c>
      <c r="V493" s="67">
        <f t="shared" ref="V493" si="2007">SUM(R493:R493)*M493</f>
        <v>0.33</v>
      </c>
      <c r="W493" s="68">
        <f t="shared" si="1853"/>
        <v>0.33</v>
      </c>
      <c r="X493" s="248"/>
      <c r="Y493" s="251"/>
      <c r="Z493" s="254"/>
      <c r="AA493" s="257"/>
      <c r="AB493" s="257"/>
      <c r="AC493" s="369"/>
      <c r="AD493" s="594"/>
      <c r="AE493" s="47"/>
      <c r="AF493" s="228" t="str">
        <f t="shared" si="1999"/>
        <v>EQUILIBRADA</v>
      </c>
      <c r="AG493" s="236"/>
      <c r="AH493" s="236"/>
      <c r="AI493" s="236"/>
      <c r="AJ493" s="675"/>
      <c r="AK493" s="69"/>
      <c r="AP493" s="71"/>
      <c r="AQ493" s="238"/>
    </row>
    <row r="494" spans="1:43" ht="30" customHeight="1" thickBot="1" x14ac:dyDescent="0.35">
      <c r="A494" s="1000"/>
      <c r="B494" s="697"/>
      <c r="C494" s="608"/>
      <c r="D494" s="611"/>
      <c r="E494" s="614"/>
      <c r="F494" s="617"/>
      <c r="G494" s="620"/>
      <c r="H494" s="623"/>
      <c r="I494" s="597"/>
      <c r="J494" s="600"/>
      <c r="K494" s="603"/>
      <c r="L494" s="588"/>
      <c r="M494" s="590"/>
      <c r="N494" s="105" t="s">
        <v>52</v>
      </c>
      <c r="O494" s="99">
        <v>0</v>
      </c>
      <c r="P494" s="100">
        <v>0</v>
      </c>
      <c r="Q494" s="100">
        <v>0.66</v>
      </c>
      <c r="R494" s="101">
        <v>1</v>
      </c>
      <c r="S494" s="53">
        <f t="shared" ref="S494" si="2008">SUM(O494:O494)*M493</f>
        <v>0</v>
      </c>
      <c r="T494" s="54">
        <f t="shared" ref="T494" si="2009">SUM(P494:P494)*M493</f>
        <v>0</v>
      </c>
      <c r="U494" s="54">
        <f t="shared" ref="U494" si="2010">SUM(Q494:Q494)*M493</f>
        <v>0.21780000000000002</v>
      </c>
      <c r="V494" s="55">
        <f t="shared" ref="V494" si="2011">SUM(R494:R494)*M493</f>
        <v>0.33</v>
      </c>
      <c r="W494" s="56">
        <f t="shared" si="1853"/>
        <v>0.33</v>
      </c>
      <c r="X494" s="248"/>
      <c r="Y494" s="251"/>
      <c r="Z494" s="254"/>
      <c r="AA494" s="257"/>
      <c r="AB494" s="257"/>
      <c r="AC494" s="369"/>
      <c r="AD494" s="594"/>
      <c r="AE494" s="57"/>
      <c r="AF494" s="235"/>
      <c r="AG494" s="236"/>
      <c r="AH494" s="236"/>
      <c r="AI494" s="236"/>
      <c r="AJ494" s="675"/>
      <c r="AK494" s="69"/>
      <c r="AP494" s="71"/>
      <c r="AQ494" s="238"/>
    </row>
    <row r="495" spans="1:43" ht="30" customHeight="1" x14ac:dyDescent="0.3">
      <c r="A495" s="1000"/>
      <c r="B495" s="697"/>
      <c r="C495" s="608"/>
      <c r="D495" s="611"/>
      <c r="E495" s="614"/>
      <c r="F495" s="617"/>
      <c r="G495" s="620"/>
      <c r="H495" s="623"/>
      <c r="I495" s="597"/>
      <c r="J495" s="600"/>
      <c r="K495" s="603"/>
      <c r="L495" s="587" t="s">
        <v>163</v>
      </c>
      <c r="M495" s="589">
        <v>0.34</v>
      </c>
      <c r="N495" s="106" t="s">
        <v>46</v>
      </c>
      <c r="O495" s="102">
        <v>0</v>
      </c>
      <c r="P495" s="103">
        <v>0</v>
      </c>
      <c r="Q495" s="103">
        <v>1</v>
      </c>
      <c r="R495" s="104">
        <v>1</v>
      </c>
      <c r="S495" s="65">
        <f t="shared" ref="S495" si="2012">SUM(O495:O495)*M495</f>
        <v>0</v>
      </c>
      <c r="T495" s="66">
        <f t="shared" ref="T495" si="2013">SUM(P495:P495)*M495</f>
        <v>0</v>
      </c>
      <c r="U495" s="66">
        <f t="shared" ref="U495" si="2014">SUM(Q495:Q495)*M495</f>
        <v>0.34</v>
      </c>
      <c r="V495" s="67">
        <f t="shared" ref="V495" si="2015">SUM(R495:R495)*M495</f>
        <v>0.34</v>
      </c>
      <c r="W495" s="68">
        <f t="shared" si="1853"/>
        <v>0.34</v>
      </c>
      <c r="X495" s="248"/>
      <c r="Y495" s="251"/>
      <c r="Z495" s="254"/>
      <c r="AA495" s="257"/>
      <c r="AB495" s="257"/>
      <c r="AC495" s="369"/>
      <c r="AD495" s="594"/>
      <c r="AE495" s="47"/>
      <c r="AF495" s="228" t="str">
        <f t="shared" si="1999"/>
        <v>EQUILIBRADA</v>
      </c>
      <c r="AG495" s="236"/>
      <c r="AH495" s="236"/>
      <c r="AI495" s="236"/>
      <c r="AJ495" s="675"/>
      <c r="AK495" s="69"/>
      <c r="AP495" s="71"/>
      <c r="AQ495" s="238"/>
    </row>
    <row r="496" spans="1:43" ht="30" customHeight="1" thickBot="1" x14ac:dyDescent="0.35">
      <c r="A496" s="1000"/>
      <c r="B496" s="698"/>
      <c r="C496" s="609"/>
      <c r="D496" s="612"/>
      <c r="E496" s="615"/>
      <c r="F496" s="618"/>
      <c r="G496" s="621"/>
      <c r="H496" s="624"/>
      <c r="I496" s="598"/>
      <c r="J496" s="601"/>
      <c r="K496" s="604"/>
      <c r="L496" s="591"/>
      <c r="M496" s="592"/>
      <c r="N496" s="73" t="s">
        <v>52</v>
      </c>
      <c r="O496" s="107">
        <v>0</v>
      </c>
      <c r="P496" s="108">
        <v>0</v>
      </c>
      <c r="Q496" s="108">
        <v>0.66</v>
      </c>
      <c r="R496" s="109">
        <v>1</v>
      </c>
      <c r="S496" s="85">
        <f t="shared" ref="S496" si="2016">SUM(O496:O496)*M495</f>
        <v>0</v>
      </c>
      <c r="T496" s="86">
        <f t="shared" ref="T496" si="2017">SUM(P496:P496)*M495</f>
        <v>0</v>
      </c>
      <c r="U496" s="86">
        <f t="shared" ref="U496" si="2018">SUM(Q496:Q496)*M495</f>
        <v>0.22440000000000002</v>
      </c>
      <c r="V496" s="87">
        <f t="shared" ref="V496" si="2019">SUM(R496:R496)*M495</f>
        <v>0.34</v>
      </c>
      <c r="W496" s="88">
        <f t="shared" si="1853"/>
        <v>0.34</v>
      </c>
      <c r="X496" s="249"/>
      <c r="Y496" s="252"/>
      <c r="Z496" s="255"/>
      <c r="AA496" s="258"/>
      <c r="AB496" s="258"/>
      <c r="AC496" s="369"/>
      <c r="AD496" s="595"/>
      <c r="AE496" s="57"/>
      <c r="AF496" s="235"/>
      <c r="AG496" s="229"/>
      <c r="AH496" s="229"/>
      <c r="AI496" s="229"/>
      <c r="AJ496" s="676"/>
      <c r="AK496" s="69"/>
      <c r="AP496" s="71"/>
      <c r="AQ496" s="239"/>
    </row>
    <row r="497" spans="1:43" ht="30" customHeight="1" x14ac:dyDescent="0.3">
      <c r="A497" s="1000"/>
      <c r="B497" s="575" t="s">
        <v>603</v>
      </c>
      <c r="C497" s="578">
        <v>32</v>
      </c>
      <c r="D497" s="581" t="s">
        <v>604</v>
      </c>
      <c r="E497" s="523">
        <v>36</v>
      </c>
      <c r="F497" s="526" t="s">
        <v>605</v>
      </c>
      <c r="G497" s="584" t="s">
        <v>606</v>
      </c>
      <c r="H497" s="551">
        <v>66</v>
      </c>
      <c r="I497" s="509" t="s">
        <v>607</v>
      </c>
      <c r="J497" s="563" t="s">
        <v>608</v>
      </c>
      <c r="K497" s="571">
        <v>1</v>
      </c>
      <c r="L497" s="538" t="s">
        <v>609</v>
      </c>
      <c r="M497" s="516">
        <v>0.2</v>
      </c>
      <c r="N497" s="39" t="s">
        <v>46</v>
      </c>
      <c r="O497" s="41">
        <v>1</v>
      </c>
      <c r="P497" s="41">
        <v>1</v>
      </c>
      <c r="Q497" s="41">
        <v>1</v>
      </c>
      <c r="R497" s="42">
        <v>1</v>
      </c>
      <c r="S497" s="43">
        <f t="shared" ref="S497" si="2020">SUM(O497:O497)*M497</f>
        <v>0.2</v>
      </c>
      <c r="T497" s="44">
        <f t="shared" ref="T497" si="2021">SUM(P497:P497)*M497</f>
        <v>0.2</v>
      </c>
      <c r="U497" s="44">
        <f t="shared" ref="U497" si="2022">SUM(Q497:Q497)*M497</f>
        <v>0.2</v>
      </c>
      <c r="V497" s="45">
        <f t="shared" ref="V497" si="2023">SUM(R497:R497)*M497</f>
        <v>0.2</v>
      </c>
      <c r="W497" s="46">
        <f t="shared" si="1853"/>
        <v>0.2</v>
      </c>
      <c r="X497" s="247">
        <f>+S498+S500+S502+S504</f>
        <v>0.30500000000000005</v>
      </c>
      <c r="Y497" s="250">
        <f>+T498+T500+T502+T504</f>
        <v>0.51229999999999998</v>
      </c>
      <c r="Z497" s="253">
        <f>+U498+U500+U502+U504</f>
        <v>0.68900000000000006</v>
      </c>
      <c r="AA497" s="256">
        <f>+V498+V500+V502+V504</f>
        <v>1</v>
      </c>
      <c r="AB497" s="256">
        <f>+W498+W500+W502+W504</f>
        <v>1</v>
      </c>
      <c r="AC497" s="369" t="s">
        <v>610</v>
      </c>
      <c r="AD497" s="554" t="s">
        <v>611</v>
      </c>
      <c r="AE497" s="47"/>
      <c r="AF497" s="228" t="str">
        <f t="shared" si="1999"/>
        <v>EQUILIBRADA</v>
      </c>
      <c r="AG497" s="228" t="str">
        <f>IF(COUNTIF(AF497:AF504,"PARA MEJORAR")&gt;=1,"PARA MEJORAR","BIEN")</f>
        <v>BIEN</v>
      </c>
      <c r="AH497" s="236" t="str">
        <f>IF(COUNTIF(AG497:AG510,"PARA MEJORAR")&gt;=1,"PARA MEJORAR","BIEN")</f>
        <v>BIEN</v>
      </c>
      <c r="AI497" s="228" t="str">
        <f>IF(COUNTIF(AH497:AH562,"PARA MEJORAR")&gt;=1,"PARA MEJORAR","BIEN")</f>
        <v>BIEN</v>
      </c>
      <c r="AJ497" s="566" t="s">
        <v>612</v>
      </c>
      <c r="AK497" s="58"/>
      <c r="AL497" s="59"/>
      <c r="AM497" s="59"/>
      <c r="AN497" s="59"/>
      <c r="AO497" s="59"/>
      <c r="AP497" s="60"/>
      <c r="AQ497" s="237"/>
    </row>
    <row r="498" spans="1:43" ht="30" customHeight="1" thickBot="1" x14ac:dyDescent="0.35">
      <c r="A498" s="1000"/>
      <c r="B498" s="576"/>
      <c r="C498" s="579"/>
      <c r="D498" s="582"/>
      <c r="E498" s="524"/>
      <c r="F498" s="527"/>
      <c r="G498" s="585"/>
      <c r="H498" s="552"/>
      <c r="I498" s="510"/>
      <c r="J498" s="564"/>
      <c r="K498" s="572"/>
      <c r="L498" s="539"/>
      <c r="M498" s="497"/>
      <c r="N498" s="49" t="s">
        <v>52</v>
      </c>
      <c r="O498" s="51">
        <v>1</v>
      </c>
      <c r="P498" s="51">
        <v>1</v>
      </c>
      <c r="Q498" s="51">
        <v>1</v>
      </c>
      <c r="R498" s="52">
        <v>1</v>
      </c>
      <c r="S498" s="53">
        <f t="shared" ref="S498" si="2024">SUM(O498:O498)*M497</f>
        <v>0.2</v>
      </c>
      <c r="T498" s="54">
        <f t="shared" ref="T498" si="2025">SUM(P498:P498)*M497</f>
        <v>0.2</v>
      </c>
      <c r="U498" s="54">
        <f t="shared" ref="U498" si="2026">SUM(Q498:Q498)*M497</f>
        <v>0.2</v>
      </c>
      <c r="V498" s="55">
        <f t="shared" ref="V498" si="2027">SUM(R498:R498)*M497</f>
        <v>0.2</v>
      </c>
      <c r="W498" s="56">
        <f t="shared" si="1853"/>
        <v>0.2</v>
      </c>
      <c r="X498" s="248"/>
      <c r="Y498" s="251"/>
      <c r="Z498" s="254"/>
      <c r="AA498" s="257"/>
      <c r="AB498" s="257"/>
      <c r="AC498" s="369"/>
      <c r="AD498" s="555"/>
      <c r="AE498" s="57"/>
      <c r="AF498" s="235"/>
      <c r="AG498" s="236"/>
      <c r="AH498" s="236"/>
      <c r="AI498" s="236"/>
      <c r="AJ498" s="567"/>
      <c r="AK498" s="69"/>
      <c r="AP498" s="71"/>
      <c r="AQ498" s="238"/>
    </row>
    <row r="499" spans="1:43" ht="30" customHeight="1" x14ac:dyDescent="0.3">
      <c r="A499" s="1000"/>
      <c r="B499" s="576"/>
      <c r="C499" s="579"/>
      <c r="D499" s="582"/>
      <c r="E499" s="524"/>
      <c r="F499" s="527"/>
      <c r="G499" s="585"/>
      <c r="H499" s="552"/>
      <c r="I499" s="510"/>
      <c r="J499" s="564"/>
      <c r="K499" s="572"/>
      <c r="L499" s="540" t="s">
        <v>613</v>
      </c>
      <c r="M499" s="496">
        <v>0.3</v>
      </c>
      <c r="N499" s="72" t="s">
        <v>46</v>
      </c>
      <c r="O499" s="90">
        <v>0.05</v>
      </c>
      <c r="P499" s="90">
        <v>0.2</v>
      </c>
      <c r="Q499" s="90">
        <v>0.5</v>
      </c>
      <c r="R499" s="89">
        <v>1</v>
      </c>
      <c r="S499" s="65">
        <f t="shared" ref="S499" si="2028">SUM(O499:O499)*M499</f>
        <v>1.4999999999999999E-2</v>
      </c>
      <c r="T499" s="66">
        <f t="shared" ref="T499" si="2029">SUM(P499:P499)*M499</f>
        <v>0.06</v>
      </c>
      <c r="U499" s="66">
        <f t="shared" ref="U499" si="2030">SUM(Q499:Q499)*M499</f>
        <v>0.15</v>
      </c>
      <c r="V499" s="67">
        <f t="shared" ref="V499" si="2031">SUM(R499:R499)*M499</f>
        <v>0.3</v>
      </c>
      <c r="W499" s="68">
        <f t="shared" si="1853"/>
        <v>0.3</v>
      </c>
      <c r="X499" s="248"/>
      <c r="Y499" s="251"/>
      <c r="Z499" s="254"/>
      <c r="AA499" s="257"/>
      <c r="AB499" s="257"/>
      <c r="AC499" s="369"/>
      <c r="AD499" s="555"/>
      <c r="AE499" s="47"/>
      <c r="AF499" s="228" t="str">
        <f t="shared" si="1999"/>
        <v>EQUILIBRADA</v>
      </c>
      <c r="AG499" s="236"/>
      <c r="AH499" s="236"/>
      <c r="AI499" s="236"/>
      <c r="AJ499" s="567"/>
      <c r="AK499" s="69"/>
      <c r="AP499" s="71"/>
      <c r="AQ499" s="238"/>
    </row>
    <row r="500" spans="1:43" ht="30" customHeight="1" thickBot="1" x14ac:dyDescent="0.35">
      <c r="A500" s="1000"/>
      <c r="B500" s="576"/>
      <c r="C500" s="579"/>
      <c r="D500" s="582"/>
      <c r="E500" s="524"/>
      <c r="F500" s="527"/>
      <c r="G500" s="585"/>
      <c r="H500" s="552"/>
      <c r="I500" s="510"/>
      <c r="J500" s="570"/>
      <c r="K500" s="572"/>
      <c r="L500" s="539"/>
      <c r="M500" s="497"/>
      <c r="N500" s="49" t="s">
        <v>52</v>
      </c>
      <c r="O500" s="51">
        <v>0.05</v>
      </c>
      <c r="P500" s="51">
        <v>0.34100000000000003</v>
      </c>
      <c r="Q500" s="51">
        <v>0.48</v>
      </c>
      <c r="R500" s="52">
        <v>1</v>
      </c>
      <c r="S500" s="53">
        <f t="shared" ref="S500" si="2032">SUM(O500:O500)*M499</f>
        <v>1.4999999999999999E-2</v>
      </c>
      <c r="T500" s="54">
        <f t="shared" ref="T500" si="2033">SUM(P500:P500)*M499</f>
        <v>0.1023</v>
      </c>
      <c r="U500" s="54">
        <f t="shared" ref="U500" si="2034">SUM(Q500:Q500)*M499</f>
        <v>0.14399999999999999</v>
      </c>
      <c r="V500" s="55">
        <f t="shared" ref="V500" si="2035">SUM(R500:R500)*M499</f>
        <v>0.3</v>
      </c>
      <c r="W500" s="56">
        <f t="shared" si="1853"/>
        <v>0.3</v>
      </c>
      <c r="X500" s="248"/>
      <c r="Y500" s="251"/>
      <c r="Z500" s="254"/>
      <c r="AA500" s="257"/>
      <c r="AB500" s="257"/>
      <c r="AC500" s="369"/>
      <c r="AD500" s="555"/>
      <c r="AE500" s="57"/>
      <c r="AF500" s="235"/>
      <c r="AG500" s="236"/>
      <c r="AH500" s="236"/>
      <c r="AI500" s="236"/>
      <c r="AJ500" s="567"/>
      <c r="AK500" s="69"/>
      <c r="AP500" s="71"/>
      <c r="AQ500" s="238"/>
    </row>
    <row r="501" spans="1:43" ht="30" customHeight="1" x14ac:dyDescent="0.3">
      <c r="A501" s="1000"/>
      <c r="B501" s="576"/>
      <c r="C501" s="579"/>
      <c r="D501" s="582"/>
      <c r="E501" s="524"/>
      <c r="F501" s="527"/>
      <c r="G501" s="585"/>
      <c r="H501" s="552"/>
      <c r="I501" s="510"/>
      <c r="J501" s="120" t="s">
        <v>614</v>
      </c>
      <c r="K501" s="572"/>
      <c r="L501" s="540" t="s">
        <v>615</v>
      </c>
      <c r="M501" s="496">
        <v>0.2</v>
      </c>
      <c r="N501" s="72" t="s">
        <v>46</v>
      </c>
      <c r="O501" s="90">
        <v>0.3</v>
      </c>
      <c r="P501" s="90">
        <v>0.6</v>
      </c>
      <c r="Q501" s="90">
        <v>0.9</v>
      </c>
      <c r="R501" s="89">
        <v>1</v>
      </c>
      <c r="S501" s="65">
        <f t="shared" ref="S501" si="2036">SUM(O501:O501)*M501</f>
        <v>0.06</v>
      </c>
      <c r="T501" s="66">
        <f t="shared" ref="T501" si="2037">SUM(P501:P501)*M501</f>
        <v>0.12</v>
      </c>
      <c r="U501" s="66">
        <f t="shared" ref="U501" si="2038">SUM(Q501:Q501)*M501</f>
        <v>0.18000000000000002</v>
      </c>
      <c r="V501" s="67">
        <f t="shared" ref="V501" si="2039">SUM(R501:R501)*M501</f>
        <v>0.2</v>
      </c>
      <c r="W501" s="68">
        <f t="shared" si="1853"/>
        <v>0.2</v>
      </c>
      <c r="X501" s="248"/>
      <c r="Y501" s="251"/>
      <c r="Z501" s="254"/>
      <c r="AA501" s="257"/>
      <c r="AB501" s="257"/>
      <c r="AC501" s="369"/>
      <c r="AD501" s="555"/>
      <c r="AE501" s="47"/>
      <c r="AF501" s="228" t="str">
        <f t="shared" si="1999"/>
        <v>EQUILIBRADA</v>
      </c>
      <c r="AG501" s="236"/>
      <c r="AH501" s="236"/>
      <c r="AI501" s="236"/>
      <c r="AJ501" s="567"/>
      <c r="AK501" s="69"/>
      <c r="AP501" s="71"/>
      <c r="AQ501" s="238"/>
    </row>
    <row r="502" spans="1:43" ht="30" customHeight="1" thickBot="1" x14ac:dyDescent="0.35">
      <c r="A502" s="1000"/>
      <c r="B502" s="576"/>
      <c r="C502" s="579"/>
      <c r="D502" s="582"/>
      <c r="E502" s="524"/>
      <c r="F502" s="527"/>
      <c r="G502" s="585"/>
      <c r="H502" s="552"/>
      <c r="I502" s="569"/>
      <c r="J502" s="120" t="s">
        <v>616</v>
      </c>
      <c r="K502" s="572"/>
      <c r="L502" s="539"/>
      <c r="M502" s="497"/>
      <c r="N502" s="49" t="s">
        <v>52</v>
      </c>
      <c r="O502" s="51">
        <v>0.3</v>
      </c>
      <c r="P502" s="51">
        <v>0.6</v>
      </c>
      <c r="Q502" s="51">
        <v>0.9</v>
      </c>
      <c r="R502" s="52">
        <v>1</v>
      </c>
      <c r="S502" s="53">
        <f t="shared" ref="S502" si="2040">SUM(O502:O502)*M501</f>
        <v>0.06</v>
      </c>
      <c r="T502" s="54">
        <f t="shared" ref="T502" si="2041">SUM(P502:P502)*M501</f>
        <v>0.12</v>
      </c>
      <c r="U502" s="54">
        <f t="shared" ref="U502" si="2042">SUM(Q502:Q502)*M501</f>
        <v>0.18000000000000002</v>
      </c>
      <c r="V502" s="55">
        <f t="shared" ref="V502" si="2043">SUM(R502:R502)*M501</f>
        <v>0.2</v>
      </c>
      <c r="W502" s="56">
        <f t="shared" si="1853"/>
        <v>0.2</v>
      </c>
      <c r="X502" s="248"/>
      <c r="Y502" s="251"/>
      <c r="Z502" s="254"/>
      <c r="AA502" s="257"/>
      <c r="AB502" s="257"/>
      <c r="AC502" s="369"/>
      <c r="AD502" s="555"/>
      <c r="AE502" s="57"/>
      <c r="AF502" s="235"/>
      <c r="AG502" s="236"/>
      <c r="AH502" s="236"/>
      <c r="AI502" s="236"/>
      <c r="AJ502" s="567"/>
      <c r="AK502" s="69"/>
      <c r="AP502" s="71"/>
      <c r="AQ502" s="238"/>
    </row>
    <row r="503" spans="1:43" ht="30" customHeight="1" x14ac:dyDescent="0.3">
      <c r="A503" s="1000"/>
      <c r="B503" s="576"/>
      <c r="C503" s="579"/>
      <c r="D503" s="582"/>
      <c r="E503" s="524"/>
      <c r="F503" s="527"/>
      <c r="G503" s="585"/>
      <c r="H503" s="552"/>
      <c r="I503" s="574" t="s">
        <v>617</v>
      </c>
      <c r="J503" s="574" t="s">
        <v>618</v>
      </c>
      <c r="K503" s="572"/>
      <c r="L503" s="540" t="s">
        <v>619</v>
      </c>
      <c r="M503" s="496">
        <v>0.3</v>
      </c>
      <c r="N503" s="72" t="s">
        <v>46</v>
      </c>
      <c r="O503" s="90">
        <v>0.1</v>
      </c>
      <c r="P503" s="90">
        <v>0.3</v>
      </c>
      <c r="Q503" s="90">
        <v>0.55000000000000004</v>
      </c>
      <c r="R503" s="89">
        <v>1</v>
      </c>
      <c r="S503" s="65">
        <f t="shared" ref="S503" si="2044">SUM(O503:O503)*M503</f>
        <v>0.03</v>
      </c>
      <c r="T503" s="66">
        <f t="shared" ref="T503" si="2045">SUM(P503:P503)*M503</f>
        <v>0.09</v>
      </c>
      <c r="U503" s="66">
        <f t="shared" ref="U503" si="2046">SUM(Q503:Q503)*M503</f>
        <v>0.16500000000000001</v>
      </c>
      <c r="V503" s="67">
        <f t="shared" ref="V503" si="2047">SUM(R503:R503)*M503</f>
        <v>0.3</v>
      </c>
      <c r="W503" s="68">
        <f t="shared" si="1853"/>
        <v>0.3</v>
      </c>
      <c r="X503" s="248"/>
      <c r="Y503" s="251"/>
      <c r="Z503" s="254"/>
      <c r="AA503" s="257"/>
      <c r="AB503" s="257"/>
      <c r="AC503" s="369"/>
      <c r="AD503" s="555"/>
      <c r="AE503" s="47"/>
      <c r="AF503" s="228" t="str">
        <f t="shared" si="1999"/>
        <v>EQUILIBRADA</v>
      </c>
      <c r="AG503" s="236"/>
      <c r="AH503" s="236"/>
      <c r="AI503" s="236"/>
      <c r="AJ503" s="567"/>
      <c r="AK503" s="69"/>
      <c r="AP503" s="71"/>
      <c r="AQ503" s="238"/>
    </row>
    <row r="504" spans="1:43" ht="30" customHeight="1" thickBot="1" x14ac:dyDescent="0.35">
      <c r="A504" s="1000"/>
      <c r="B504" s="576"/>
      <c r="C504" s="579"/>
      <c r="D504" s="582"/>
      <c r="E504" s="524"/>
      <c r="F504" s="527"/>
      <c r="G504" s="586"/>
      <c r="H504" s="553"/>
      <c r="I504" s="511"/>
      <c r="J504" s="511"/>
      <c r="K504" s="573"/>
      <c r="L504" s="541"/>
      <c r="M504" s="499"/>
      <c r="N504" s="73" t="s">
        <v>52</v>
      </c>
      <c r="O504" s="75">
        <v>0.1</v>
      </c>
      <c r="P504" s="75">
        <v>0.3</v>
      </c>
      <c r="Q504" s="75">
        <v>0.55000000000000004</v>
      </c>
      <c r="R504" s="76">
        <v>1</v>
      </c>
      <c r="S504" s="85">
        <f t="shared" ref="S504" si="2048">SUM(O504:O504)*M503</f>
        <v>0.03</v>
      </c>
      <c r="T504" s="86">
        <f t="shared" ref="T504" si="2049">SUM(P504:P504)*M503</f>
        <v>0.09</v>
      </c>
      <c r="U504" s="86">
        <f t="shared" ref="U504" si="2050">SUM(Q504:Q504)*M503</f>
        <v>0.16500000000000001</v>
      </c>
      <c r="V504" s="87">
        <f t="shared" ref="V504" si="2051">SUM(R504:R504)*M503</f>
        <v>0.3</v>
      </c>
      <c r="W504" s="88">
        <f t="shared" si="1853"/>
        <v>0.3</v>
      </c>
      <c r="X504" s="249"/>
      <c r="Y504" s="252"/>
      <c r="Z504" s="255"/>
      <c r="AA504" s="258"/>
      <c r="AB504" s="258"/>
      <c r="AC504" s="369"/>
      <c r="AD504" s="555"/>
      <c r="AE504" s="57"/>
      <c r="AF504" s="235"/>
      <c r="AG504" s="229"/>
      <c r="AH504" s="236"/>
      <c r="AI504" s="236"/>
      <c r="AJ504" s="567"/>
      <c r="AK504" s="69"/>
      <c r="AP504" s="71"/>
      <c r="AQ504" s="239"/>
    </row>
    <row r="505" spans="1:43" ht="30" customHeight="1" x14ac:dyDescent="0.3">
      <c r="A505" s="1000"/>
      <c r="B505" s="576"/>
      <c r="C505" s="579"/>
      <c r="D505" s="582"/>
      <c r="E505" s="524"/>
      <c r="F505" s="527"/>
      <c r="G505" s="584" t="s">
        <v>620</v>
      </c>
      <c r="H505" s="503">
        <v>67</v>
      </c>
      <c r="I505" s="509" t="s">
        <v>621</v>
      </c>
      <c r="J505" s="563" t="s">
        <v>608</v>
      </c>
      <c r="K505" s="506">
        <v>1</v>
      </c>
      <c r="L505" s="538" t="s">
        <v>622</v>
      </c>
      <c r="M505" s="516">
        <v>0.3</v>
      </c>
      <c r="N505" s="39" t="s">
        <v>46</v>
      </c>
      <c r="O505" s="41">
        <v>0</v>
      </c>
      <c r="P505" s="41">
        <v>1</v>
      </c>
      <c r="Q505" s="41">
        <v>1</v>
      </c>
      <c r="R505" s="42">
        <v>1</v>
      </c>
      <c r="S505" s="43">
        <f t="shared" ref="S505" si="2052">SUM(O505:O505)*M505</f>
        <v>0</v>
      </c>
      <c r="T505" s="44">
        <f t="shared" ref="T505" si="2053">SUM(P505:P505)*M505</f>
        <v>0.3</v>
      </c>
      <c r="U505" s="44">
        <f t="shared" ref="U505" si="2054">SUM(Q505:Q505)*M505</f>
        <v>0.3</v>
      </c>
      <c r="V505" s="45">
        <f t="shared" ref="V505" si="2055">SUM(R505:R505)*M505</f>
        <v>0.3</v>
      </c>
      <c r="W505" s="46">
        <f t="shared" si="1853"/>
        <v>0.3</v>
      </c>
      <c r="X505" s="247">
        <f>+S506+S508+S510</f>
        <v>0</v>
      </c>
      <c r="Y505" s="250">
        <f>+T506+T508+T510</f>
        <v>0.3</v>
      </c>
      <c r="Z505" s="253">
        <f>+U506+U508+U510</f>
        <v>0.62000000000000011</v>
      </c>
      <c r="AA505" s="256">
        <f>+V506+V508+V510</f>
        <v>1</v>
      </c>
      <c r="AB505" s="256">
        <f>+W506+W508+W510</f>
        <v>1</v>
      </c>
      <c r="AC505" s="369"/>
      <c r="AD505" s="555"/>
      <c r="AE505" s="47"/>
      <c r="AF505" s="228" t="str">
        <f t="shared" si="1999"/>
        <v>EQUILIBRADA</v>
      </c>
      <c r="AG505" s="228" t="str">
        <f>IF(COUNTIF(AF505:AF510,"PARA MEJORAR")&gt;=1,"PARA MEJORAR","BIEN")</f>
        <v>BIEN</v>
      </c>
      <c r="AH505" s="236"/>
      <c r="AI505" s="236"/>
      <c r="AJ505" s="567"/>
      <c r="AK505" s="58"/>
      <c r="AL505" s="59"/>
      <c r="AM505" s="59"/>
      <c r="AN505" s="59"/>
      <c r="AO505" s="59"/>
      <c r="AP505" s="60"/>
      <c r="AQ505" s="237"/>
    </row>
    <row r="506" spans="1:43" ht="30" customHeight="1" thickBot="1" x14ac:dyDescent="0.35">
      <c r="A506" s="1000"/>
      <c r="B506" s="576"/>
      <c r="C506" s="579"/>
      <c r="D506" s="582"/>
      <c r="E506" s="524"/>
      <c r="F506" s="527"/>
      <c r="G506" s="585"/>
      <c r="H506" s="504"/>
      <c r="I506" s="510"/>
      <c r="J506" s="564"/>
      <c r="K506" s="507"/>
      <c r="L506" s="539"/>
      <c r="M506" s="497"/>
      <c r="N506" s="49" t="s">
        <v>52</v>
      </c>
      <c r="O506" s="51">
        <v>0</v>
      </c>
      <c r="P506" s="51">
        <v>1</v>
      </c>
      <c r="Q506" s="51">
        <v>1</v>
      </c>
      <c r="R506" s="52">
        <v>1</v>
      </c>
      <c r="S506" s="53">
        <f t="shared" ref="S506" si="2056">SUM(O506:O506)*M505</f>
        <v>0</v>
      </c>
      <c r="T506" s="54">
        <f t="shared" ref="T506" si="2057">SUM(P506:P506)*M505</f>
        <v>0.3</v>
      </c>
      <c r="U506" s="54">
        <f t="shared" ref="U506" si="2058">SUM(Q506:Q506)*M505</f>
        <v>0.3</v>
      </c>
      <c r="V506" s="55">
        <f t="shared" ref="V506" si="2059">SUM(R506:R506)*M505</f>
        <v>0.3</v>
      </c>
      <c r="W506" s="56">
        <f t="shared" si="1853"/>
        <v>0.3</v>
      </c>
      <c r="X506" s="248"/>
      <c r="Y506" s="251"/>
      <c r="Z506" s="254"/>
      <c r="AA506" s="257"/>
      <c r="AB506" s="257"/>
      <c r="AC506" s="369"/>
      <c r="AD506" s="555"/>
      <c r="AE506" s="57"/>
      <c r="AF506" s="235"/>
      <c r="AG506" s="236"/>
      <c r="AH506" s="236"/>
      <c r="AI506" s="236"/>
      <c r="AJ506" s="567"/>
      <c r="AK506" s="69"/>
      <c r="AP506" s="71"/>
      <c r="AQ506" s="238"/>
    </row>
    <row r="507" spans="1:43" ht="30" customHeight="1" x14ac:dyDescent="0.3">
      <c r="A507" s="1000"/>
      <c r="B507" s="576"/>
      <c r="C507" s="579"/>
      <c r="D507" s="582"/>
      <c r="E507" s="524"/>
      <c r="F507" s="527"/>
      <c r="G507" s="585"/>
      <c r="H507" s="504"/>
      <c r="I507" s="510"/>
      <c r="J507" s="564"/>
      <c r="K507" s="507"/>
      <c r="L507" s="540" t="s">
        <v>623</v>
      </c>
      <c r="M507" s="496">
        <v>0.4</v>
      </c>
      <c r="N507" s="72" t="s">
        <v>46</v>
      </c>
      <c r="O507" s="90">
        <v>0</v>
      </c>
      <c r="P507" s="90">
        <v>0</v>
      </c>
      <c r="Q507" s="90">
        <v>1</v>
      </c>
      <c r="R507" s="89">
        <v>1</v>
      </c>
      <c r="S507" s="65">
        <f t="shared" ref="S507" si="2060">SUM(O507:O507)*M507</f>
        <v>0</v>
      </c>
      <c r="T507" s="66">
        <f t="shared" ref="T507" si="2061">SUM(P507:P507)*M507</f>
        <v>0</v>
      </c>
      <c r="U507" s="66">
        <f t="shared" ref="U507" si="2062">SUM(Q507:Q507)*M507</f>
        <v>0.4</v>
      </c>
      <c r="V507" s="67">
        <f t="shared" ref="V507" si="2063">SUM(R507:R507)*M507</f>
        <v>0.4</v>
      </c>
      <c r="W507" s="68">
        <f t="shared" si="1853"/>
        <v>0.4</v>
      </c>
      <c r="X507" s="248"/>
      <c r="Y507" s="251"/>
      <c r="Z507" s="254"/>
      <c r="AA507" s="257"/>
      <c r="AB507" s="257"/>
      <c r="AC507" s="369"/>
      <c r="AD507" s="555"/>
      <c r="AE507" s="47"/>
      <c r="AF507" s="228" t="str">
        <f t="shared" si="1999"/>
        <v>EQUILIBRADA</v>
      </c>
      <c r="AG507" s="236"/>
      <c r="AH507" s="236"/>
      <c r="AI507" s="236"/>
      <c r="AJ507" s="567"/>
      <c r="AK507" s="69"/>
      <c r="AP507" s="71"/>
      <c r="AQ507" s="238"/>
    </row>
    <row r="508" spans="1:43" ht="30" customHeight="1" thickBot="1" x14ac:dyDescent="0.35">
      <c r="A508" s="1000"/>
      <c r="B508" s="576"/>
      <c r="C508" s="579"/>
      <c r="D508" s="582"/>
      <c r="E508" s="524"/>
      <c r="F508" s="527"/>
      <c r="G508" s="585"/>
      <c r="H508" s="504"/>
      <c r="I508" s="510"/>
      <c r="J508" s="564"/>
      <c r="K508" s="507"/>
      <c r="L508" s="539"/>
      <c r="M508" s="497"/>
      <c r="N508" s="49" t="s">
        <v>52</v>
      </c>
      <c r="O508" s="51">
        <v>0</v>
      </c>
      <c r="P508" s="51">
        <v>0</v>
      </c>
      <c r="Q508" s="51">
        <v>0.8</v>
      </c>
      <c r="R508" s="52">
        <v>1</v>
      </c>
      <c r="S508" s="53">
        <f t="shared" ref="S508" si="2064">SUM(O508:O508)*M507</f>
        <v>0</v>
      </c>
      <c r="T508" s="54">
        <f t="shared" ref="T508" si="2065">SUM(P508:P508)*M507</f>
        <v>0</v>
      </c>
      <c r="U508" s="54">
        <f t="shared" ref="U508" si="2066">SUM(Q508:Q508)*M507</f>
        <v>0.32000000000000006</v>
      </c>
      <c r="V508" s="55">
        <f t="shared" ref="V508" si="2067">SUM(R508:R508)*M507</f>
        <v>0.4</v>
      </c>
      <c r="W508" s="56">
        <f t="shared" si="1853"/>
        <v>0.4</v>
      </c>
      <c r="X508" s="248"/>
      <c r="Y508" s="251"/>
      <c r="Z508" s="254"/>
      <c r="AA508" s="257"/>
      <c r="AB508" s="257"/>
      <c r="AC508" s="369"/>
      <c r="AD508" s="555"/>
      <c r="AE508" s="57"/>
      <c r="AF508" s="235"/>
      <c r="AG508" s="236"/>
      <c r="AH508" s="236"/>
      <c r="AI508" s="236"/>
      <c r="AJ508" s="567"/>
      <c r="AK508" s="69"/>
      <c r="AP508" s="71"/>
      <c r="AQ508" s="238"/>
    </row>
    <row r="509" spans="1:43" ht="30" customHeight="1" x14ac:dyDescent="0.3">
      <c r="A509" s="1000"/>
      <c r="B509" s="576"/>
      <c r="C509" s="579"/>
      <c r="D509" s="582"/>
      <c r="E509" s="524"/>
      <c r="F509" s="527"/>
      <c r="G509" s="585"/>
      <c r="H509" s="504"/>
      <c r="I509" s="510"/>
      <c r="J509" s="564"/>
      <c r="K509" s="507"/>
      <c r="L509" s="540" t="s">
        <v>624</v>
      </c>
      <c r="M509" s="496">
        <v>0.3</v>
      </c>
      <c r="N509" s="72" t="s">
        <v>46</v>
      </c>
      <c r="O509" s="90">
        <v>0</v>
      </c>
      <c r="P509" s="90">
        <v>0</v>
      </c>
      <c r="Q509" s="90">
        <v>0</v>
      </c>
      <c r="R509" s="89">
        <v>1</v>
      </c>
      <c r="S509" s="65">
        <f t="shared" ref="S509" si="2068">SUM(O509:O509)*M509</f>
        <v>0</v>
      </c>
      <c r="T509" s="66">
        <f t="shared" ref="T509" si="2069">SUM(P509:P509)*M509</f>
        <v>0</v>
      </c>
      <c r="U509" s="66">
        <f t="shared" ref="U509" si="2070">SUM(Q509:Q509)*M509</f>
        <v>0</v>
      </c>
      <c r="V509" s="67">
        <f t="shared" ref="V509" si="2071">SUM(R509:R509)*M509</f>
        <v>0.3</v>
      </c>
      <c r="W509" s="68">
        <f t="shared" si="1853"/>
        <v>0.3</v>
      </c>
      <c r="X509" s="248"/>
      <c r="Y509" s="251"/>
      <c r="Z509" s="254"/>
      <c r="AA509" s="257"/>
      <c r="AB509" s="257"/>
      <c r="AC509" s="369"/>
      <c r="AD509" s="555"/>
      <c r="AE509" s="47"/>
      <c r="AF509" s="228" t="str">
        <f t="shared" si="1999"/>
        <v>EQUILIBRADA</v>
      </c>
      <c r="AG509" s="236"/>
      <c r="AH509" s="236"/>
      <c r="AI509" s="236"/>
      <c r="AJ509" s="567"/>
      <c r="AK509" s="69"/>
      <c r="AP509" s="71"/>
      <c r="AQ509" s="238"/>
    </row>
    <row r="510" spans="1:43" ht="30" customHeight="1" thickBot="1" x14ac:dyDescent="0.35">
      <c r="A510" s="1000"/>
      <c r="B510" s="576"/>
      <c r="C510" s="580"/>
      <c r="D510" s="583"/>
      <c r="E510" s="525"/>
      <c r="F510" s="528"/>
      <c r="G510" s="586"/>
      <c r="H510" s="505"/>
      <c r="I510" s="511"/>
      <c r="J510" s="565"/>
      <c r="K510" s="508"/>
      <c r="L510" s="541"/>
      <c r="M510" s="499"/>
      <c r="N510" s="73" t="s">
        <v>52</v>
      </c>
      <c r="O510" s="75">
        <v>0</v>
      </c>
      <c r="P510" s="75">
        <v>0</v>
      </c>
      <c r="Q510" s="75">
        <v>0</v>
      </c>
      <c r="R510" s="76">
        <v>1</v>
      </c>
      <c r="S510" s="85">
        <f t="shared" ref="S510" si="2072">SUM(O510:O510)*M509</f>
        <v>0</v>
      </c>
      <c r="T510" s="86">
        <f t="shared" ref="T510" si="2073">SUM(P510:P510)*M509</f>
        <v>0</v>
      </c>
      <c r="U510" s="86">
        <f t="shared" ref="U510" si="2074">SUM(Q510:Q510)*M509</f>
        <v>0</v>
      </c>
      <c r="V510" s="87">
        <f t="shared" ref="V510" si="2075">SUM(R510:R510)*M509</f>
        <v>0.3</v>
      </c>
      <c r="W510" s="88">
        <f t="shared" si="1853"/>
        <v>0.3</v>
      </c>
      <c r="X510" s="249"/>
      <c r="Y510" s="252"/>
      <c r="Z510" s="255"/>
      <c r="AA510" s="258"/>
      <c r="AB510" s="258"/>
      <c r="AC510" s="369"/>
      <c r="AD510" s="556"/>
      <c r="AE510" s="57"/>
      <c r="AF510" s="235"/>
      <c r="AG510" s="229"/>
      <c r="AH510" s="229"/>
      <c r="AI510" s="236"/>
      <c r="AJ510" s="567"/>
      <c r="AK510" s="69"/>
      <c r="AP510" s="71"/>
      <c r="AQ510" s="239"/>
    </row>
    <row r="511" spans="1:43" ht="30" customHeight="1" x14ac:dyDescent="0.3">
      <c r="A511" s="1000"/>
      <c r="B511" s="576"/>
      <c r="C511" s="542">
        <v>33</v>
      </c>
      <c r="D511" s="545" t="s">
        <v>625</v>
      </c>
      <c r="E511" s="523">
        <v>37</v>
      </c>
      <c r="F511" s="526" t="s">
        <v>626</v>
      </c>
      <c r="G511" s="548" t="s">
        <v>627</v>
      </c>
      <c r="H511" s="551">
        <v>68</v>
      </c>
      <c r="I511" s="532" t="s">
        <v>628</v>
      </c>
      <c r="J511" s="532" t="s">
        <v>608</v>
      </c>
      <c r="K511" s="560">
        <v>1</v>
      </c>
      <c r="L511" s="538" t="s">
        <v>629</v>
      </c>
      <c r="M511" s="516">
        <v>0.1</v>
      </c>
      <c r="N511" s="39" t="s">
        <v>46</v>
      </c>
      <c r="O511" s="41">
        <v>1</v>
      </c>
      <c r="P511" s="41">
        <v>1</v>
      </c>
      <c r="Q511" s="41">
        <v>1</v>
      </c>
      <c r="R511" s="42">
        <v>1</v>
      </c>
      <c r="S511" s="43">
        <f t="shared" ref="S511" si="2076">SUM(O511:O511)*M511</f>
        <v>0.1</v>
      </c>
      <c r="T511" s="44">
        <f t="shared" ref="T511" si="2077">SUM(P511:P511)*M511</f>
        <v>0.1</v>
      </c>
      <c r="U511" s="44">
        <f t="shared" ref="U511" si="2078">SUM(Q511:Q511)*M511</f>
        <v>0.1</v>
      </c>
      <c r="V511" s="45">
        <f t="shared" ref="V511" si="2079">SUM(R511:R511)*M511</f>
        <v>0.1</v>
      </c>
      <c r="W511" s="46">
        <f t="shared" si="1853"/>
        <v>0.1</v>
      </c>
      <c r="X511" s="247">
        <f>+S512+S514+S518+S520+S516</f>
        <v>4.8000000000000001E-2</v>
      </c>
      <c r="Y511" s="250">
        <f>+T512+T514+T518+T520+T516</f>
        <v>0.28888000000000003</v>
      </c>
      <c r="Z511" s="253">
        <f>+U512+U514+U518+U520+U516</f>
        <v>0.72800000000000009</v>
      </c>
      <c r="AA511" s="256">
        <f>+V512+V514+V518+V520+V516</f>
        <v>1</v>
      </c>
      <c r="AB511" s="256">
        <f>+W512+W514+W518+W520+W516</f>
        <v>1</v>
      </c>
      <c r="AC511" s="369"/>
      <c r="AD511" s="554" t="s">
        <v>630</v>
      </c>
      <c r="AE511" s="47"/>
      <c r="AF511" s="228" t="str">
        <f t="shared" si="1999"/>
        <v>EQUILIBRADA</v>
      </c>
      <c r="AG511" s="228" t="str">
        <f>IF(COUNTIF(AF511:AF520,"PARA MEJORAR")&gt;=1,"PARA MEJORAR","BIEN")</f>
        <v>BIEN</v>
      </c>
      <c r="AH511" s="228" t="str">
        <f>IF(COUNTIF(AG511:AG520,"PARA MEJORAR")&gt;=1,"PARA MEJORAR","BIEN")</f>
        <v>BIEN</v>
      </c>
      <c r="AI511" s="236"/>
      <c r="AJ511" s="567"/>
      <c r="AK511" s="58"/>
      <c r="AL511" s="59"/>
      <c r="AM511" s="59"/>
      <c r="AN511" s="59"/>
      <c r="AO511" s="59"/>
      <c r="AP511" s="60"/>
      <c r="AQ511" s="237"/>
    </row>
    <row r="512" spans="1:43" ht="30" customHeight="1" thickBot="1" x14ac:dyDescent="0.35">
      <c r="A512" s="1000"/>
      <c r="B512" s="576"/>
      <c r="C512" s="543"/>
      <c r="D512" s="546"/>
      <c r="E512" s="524"/>
      <c r="F512" s="527"/>
      <c r="G512" s="549"/>
      <c r="H512" s="552"/>
      <c r="I512" s="533"/>
      <c r="J512" s="533"/>
      <c r="K512" s="561"/>
      <c r="L512" s="539"/>
      <c r="M512" s="497"/>
      <c r="N512" s="49" t="s">
        <v>52</v>
      </c>
      <c r="O512" s="51">
        <v>0</v>
      </c>
      <c r="P512" s="51">
        <v>0</v>
      </c>
      <c r="Q512" s="51">
        <v>1</v>
      </c>
      <c r="R512" s="52">
        <v>1</v>
      </c>
      <c r="S512" s="53">
        <f t="shared" ref="S512" si="2080">SUM(O512:O512)*M511</f>
        <v>0</v>
      </c>
      <c r="T512" s="54">
        <f t="shared" ref="T512" si="2081">SUM(P512:P512)*M511</f>
        <v>0</v>
      </c>
      <c r="U512" s="54">
        <f t="shared" ref="U512" si="2082">SUM(Q512:Q512)*M511</f>
        <v>0.1</v>
      </c>
      <c r="V512" s="55">
        <f t="shared" ref="V512" si="2083">SUM(R512:R512)*M511</f>
        <v>0.1</v>
      </c>
      <c r="W512" s="56">
        <f t="shared" si="1853"/>
        <v>0.1</v>
      </c>
      <c r="X512" s="248"/>
      <c r="Y512" s="251"/>
      <c r="Z512" s="254"/>
      <c r="AA512" s="257"/>
      <c r="AB512" s="257"/>
      <c r="AC512" s="369"/>
      <c r="AD512" s="555"/>
      <c r="AE512" s="57"/>
      <c r="AF512" s="235"/>
      <c r="AG512" s="236"/>
      <c r="AH512" s="236"/>
      <c r="AI512" s="236"/>
      <c r="AJ512" s="567"/>
      <c r="AK512" s="69"/>
      <c r="AP512" s="71"/>
      <c r="AQ512" s="238"/>
    </row>
    <row r="513" spans="1:43" ht="30" customHeight="1" x14ac:dyDescent="0.3">
      <c r="A513" s="1000"/>
      <c r="B513" s="576"/>
      <c r="C513" s="543"/>
      <c r="D513" s="546"/>
      <c r="E513" s="524"/>
      <c r="F513" s="527"/>
      <c r="G513" s="549"/>
      <c r="H513" s="552"/>
      <c r="I513" s="533"/>
      <c r="J513" s="533"/>
      <c r="K513" s="561"/>
      <c r="L513" s="540" t="s">
        <v>631</v>
      </c>
      <c r="M513" s="496">
        <v>0.4</v>
      </c>
      <c r="N513" s="72" t="s">
        <v>46</v>
      </c>
      <c r="O513" s="90">
        <v>0.12</v>
      </c>
      <c r="P513" s="90">
        <v>0.24</v>
      </c>
      <c r="Q513" s="90">
        <v>0.6</v>
      </c>
      <c r="R513" s="89">
        <v>1</v>
      </c>
      <c r="S513" s="65">
        <f t="shared" ref="S513" si="2084">SUM(O513:O513)*M513</f>
        <v>4.8000000000000001E-2</v>
      </c>
      <c r="T513" s="66">
        <f t="shared" ref="T513" si="2085">SUM(P513:P513)*M513</f>
        <v>9.6000000000000002E-2</v>
      </c>
      <c r="U513" s="66">
        <f t="shared" ref="U513" si="2086">SUM(Q513:Q513)*M513</f>
        <v>0.24</v>
      </c>
      <c r="V513" s="67">
        <f t="shared" ref="V513" si="2087">SUM(R513:R513)*M513</f>
        <v>0.4</v>
      </c>
      <c r="W513" s="68">
        <f t="shared" si="1853"/>
        <v>0.4</v>
      </c>
      <c r="X513" s="248"/>
      <c r="Y513" s="251"/>
      <c r="Z513" s="254"/>
      <c r="AA513" s="257"/>
      <c r="AB513" s="257"/>
      <c r="AC513" s="369"/>
      <c r="AD513" s="555"/>
      <c r="AE513" s="47"/>
      <c r="AF513" s="228" t="str">
        <f t="shared" si="1999"/>
        <v>EQUILIBRADA</v>
      </c>
      <c r="AG513" s="236"/>
      <c r="AH513" s="236"/>
      <c r="AI513" s="236"/>
      <c r="AJ513" s="567"/>
      <c r="AK513" s="69"/>
      <c r="AP513" s="71"/>
      <c r="AQ513" s="238"/>
    </row>
    <row r="514" spans="1:43" ht="16.5" customHeight="1" thickBot="1" x14ac:dyDescent="0.35">
      <c r="A514" s="1000"/>
      <c r="B514" s="576"/>
      <c r="C514" s="543"/>
      <c r="D514" s="546"/>
      <c r="E514" s="524"/>
      <c r="F514" s="527"/>
      <c r="G514" s="549"/>
      <c r="H514" s="552"/>
      <c r="I514" s="533"/>
      <c r="J514" s="533"/>
      <c r="K514" s="561"/>
      <c r="L514" s="539"/>
      <c r="M514" s="497"/>
      <c r="N514" s="49" t="s">
        <v>52</v>
      </c>
      <c r="O514" s="51">
        <v>0.12</v>
      </c>
      <c r="P514" s="51">
        <v>0.22220000000000001</v>
      </c>
      <c r="Q514" s="51">
        <v>0.77</v>
      </c>
      <c r="R514" s="52">
        <v>1</v>
      </c>
      <c r="S514" s="53">
        <f t="shared" ref="S514" si="2088">SUM(O514:O514)*M513</f>
        <v>4.8000000000000001E-2</v>
      </c>
      <c r="T514" s="54">
        <f t="shared" ref="T514" si="2089">SUM(P514:P514)*M513</f>
        <v>8.8880000000000015E-2</v>
      </c>
      <c r="U514" s="54">
        <f t="shared" ref="U514" si="2090">SUM(Q514:Q514)*M513</f>
        <v>0.30800000000000005</v>
      </c>
      <c r="V514" s="55">
        <f t="shared" ref="V514" si="2091">SUM(R514:R514)*M513</f>
        <v>0.4</v>
      </c>
      <c r="W514" s="56">
        <f t="shared" si="1853"/>
        <v>0.4</v>
      </c>
      <c r="X514" s="248"/>
      <c r="Y514" s="251"/>
      <c r="Z514" s="254"/>
      <c r="AA514" s="257"/>
      <c r="AB514" s="257"/>
      <c r="AC514" s="369"/>
      <c r="AD514" s="555"/>
      <c r="AE514" s="57"/>
      <c r="AF514" s="235"/>
      <c r="AG514" s="236"/>
      <c r="AH514" s="236"/>
      <c r="AI514" s="236"/>
      <c r="AJ514" s="567"/>
      <c r="AK514" s="69"/>
      <c r="AP514" s="71"/>
      <c r="AQ514" s="238"/>
    </row>
    <row r="515" spans="1:43" ht="30" customHeight="1" x14ac:dyDescent="0.3">
      <c r="A515" s="1000"/>
      <c r="B515" s="576"/>
      <c r="C515" s="543"/>
      <c r="D515" s="546"/>
      <c r="E515" s="524"/>
      <c r="F515" s="527"/>
      <c r="G515" s="549"/>
      <c r="H515" s="552"/>
      <c r="I515" s="533"/>
      <c r="J515" s="533"/>
      <c r="K515" s="561"/>
      <c r="L515" s="540" t="s">
        <v>632</v>
      </c>
      <c r="M515" s="496">
        <v>0.2</v>
      </c>
      <c r="N515" s="72" t="s">
        <v>46</v>
      </c>
      <c r="O515" s="90">
        <v>0</v>
      </c>
      <c r="P515" s="90">
        <v>0.4</v>
      </c>
      <c r="Q515" s="90">
        <v>0.6</v>
      </c>
      <c r="R515" s="89">
        <v>1</v>
      </c>
      <c r="S515" s="65">
        <f t="shared" ref="S515" si="2092">SUM(O515:O515)*M515</f>
        <v>0</v>
      </c>
      <c r="T515" s="66">
        <f t="shared" ref="T515" si="2093">SUM(P515:P515)*M515</f>
        <v>8.0000000000000016E-2</v>
      </c>
      <c r="U515" s="66">
        <f t="shared" ref="U515" si="2094">SUM(Q515:Q515)*M515</f>
        <v>0.12</v>
      </c>
      <c r="V515" s="67">
        <f t="shared" ref="V515" si="2095">SUM(R515:R515)*M515</f>
        <v>0.2</v>
      </c>
      <c r="W515" s="68">
        <f t="shared" si="1853"/>
        <v>0.2</v>
      </c>
      <c r="X515" s="248"/>
      <c r="Y515" s="251"/>
      <c r="Z515" s="254"/>
      <c r="AA515" s="257"/>
      <c r="AB515" s="257"/>
      <c r="AC515" s="369"/>
      <c r="AD515" s="555"/>
      <c r="AE515" s="47"/>
      <c r="AF515" s="228" t="str">
        <f t="shared" si="1999"/>
        <v>EQUILIBRADA</v>
      </c>
      <c r="AG515" s="236"/>
      <c r="AH515" s="236"/>
      <c r="AI515" s="236"/>
      <c r="AJ515" s="567"/>
      <c r="AK515" s="69"/>
      <c r="AP515" s="71"/>
      <c r="AQ515" s="238"/>
    </row>
    <row r="516" spans="1:43" ht="15.75" customHeight="1" thickBot="1" x14ac:dyDescent="0.35">
      <c r="A516" s="1000"/>
      <c r="B516" s="576"/>
      <c r="C516" s="543"/>
      <c r="D516" s="546"/>
      <c r="E516" s="524"/>
      <c r="F516" s="527"/>
      <c r="G516" s="549"/>
      <c r="H516" s="552"/>
      <c r="I516" s="533"/>
      <c r="J516" s="533"/>
      <c r="K516" s="561"/>
      <c r="L516" s="539"/>
      <c r="M516" s="497"/>
      <c r="N516" s="49" t="s">
        <v>52</v>
      </c>
      <c r="O516" s="51">
        <v>0</v>
      </c>
      <c r="P516" s="51">
        <v>0.4</v>
      </c>
      <c r="Q516" s="51">
        <v>0.6</v>
      </c>
      <c r="R516" s="52">
        <v>1</v>
      </c>
      <c r="S516" s="53">
        <f t="shared" ref="S516" si="2096">SUM(O516:O516)*M515</f>
        <v>0</v>
      </c>
      <c r="T516" s="54">
        <f t="shared" ref="T516" si="2097">SUM(P516:P516)*M515</f>
        <v>8.0000000000000016E-2</v>
      </c>
      <c r="U516" s="54">
        <f t="shared" ref="U516" si="2098">SUM(Q516:Q516)*M515</f>
        <v>0.12</v>
      </c>
      <c r="V516" s="55">
        <f t="shared" ref="V516" si="2099">SUM(R516:R516)*M515</f>
        <v>0.2</v>
      </c>
      <c r="W516" s="56">
        <f t="shared" si="1853"/>
        <v>0.2</v>
      </c>
      <c r="X516" s="248"/>
      <c r="Y516" s="251"/>
      <c r="Z516" s="254"/>
      <c r="AA516" s="257"/>
      <c r="AB516" s="257"/>
      <c r="AC516" s="369"/>
      <c r="AD516" s="555"/>
      <c r="AE516" s="57"/>
      <c r="AF516" s="235"/>
      <c r="AG516" s="236"/>
      <c r="AH516" s="236"/>
      <c r="AI516" s="236"/>
      <c r="AJ516" s="567"/>
      <c r="AK516" s="69"/>
      <c r="AP516" s="71"/>
      <c r="AQ516" s="238"/>
    </row>
    <row r="517" spans="1:43" ht="30" customHeight="1" x14ac:dyDescent="0.3">
      <c r="A517" s="1000"/>
      <c r="B517" s="576"/>
      <c r="C517" s="543"/>
      <c r="D517" s="546"/>
      <c r="E517" s="524"/>
      <c r="F517" s="527"/>
      <c r="G517" s="549"/>
      <c r="H517" s="552"/>
      <c r="I517" s="533"/>
      <c r="J517" s="533"/>
      <c r="K517" s="561"/>
      <c r="L517" s="540" t="s">
        <v>633</v>
      </c>
      <c r="M517" s="496">
        <v>0.2</v>
      </c>
      <c r="N517" s="72" t="s">
        <v>46</v>
      </c>
      <c r="O517" s="90">
        <v>0</v>
      </c>
      <c r="P517" s="90">
        <v>0.5</v>
      </c>
      <c r="Q517" s="90">
        <v>0.7</v>
      </c>
      <c r="R517" s="89">
        <v>1</v>
      </c>
      <c r="S517" s="65">
        <f t="shared" ref="S517" si="2100">SUM(O517:O517)*M517</f>
        <v>0</v>
      </c>
      <c r="T517" s="66">
        <f t="shared" ref="T517" si="2101">SUM(P517:P517)*M517</f>
        <v>0.1</v>
      </c>
      <c r="U517" s="66">
        <f t="shared" ref="U517" si="2102">SUM(Q517:Q517)*M517</f>
        <v>0.13999999999999999</v>
      </c>
      <c r="V517" s="67">
        <f t="shared" ref="V517" si="2103">SUM(R517:R517)*M517</f>
        <v>0.2</v>
      </c>
      <c r="W517" s="68">
        <f t="shared" si="1853"/>
        <v>0.2</v>
      </c>
      <c r="X517" s="248"/>
      <c r="Y517" s="251"/>
      <c r="Z517" s="254"/>
      <c r="AA517" s="257"/>
      <c r="AB517" s="257"/>
      <c r="AC517" s="369"/>
      <c r="AD517" s="555"/>
      <c r="AE517" s="47"/>
      <c r="AF517" s="228" t="str">
        <f t="shared" si="1999"/>
        <v>EQUILIBRADA</v>
      </c>
      <c r="AG517" s="236"/>
      <c r="AH517" s="236"/>
      <c r="AI517" s="236"/>
      <c r="AJ517" s="567"/>
      <c r="AK517" s="69"/>
      <c r="AP517" s="71"/>
      <c r="AQ517" s="238"/>
    </row>
    <row r="518" spans="1:43" ht="12.75" customHeight="1" thickBot="1" x14ac:dyDescent="0.35">
      <c r="A518" s="1000"/>
      <c r="B518" s="576"/>
      <c r="C518" s="543"/>
      <c r="D518" s="546"/>
      <c r="E518" s="524"/>
      <c r="F518" s="527"/>
      <c r="G518" s="549"/>
      <c r="H518" s="552"/>
      <c r="I518" s="533"/>
      <c r="J518" s="533"/>
      <c r="K518" s="561"/>
      <c r="L518" s="539"/>
      <c r="M518" s="497"/>
      <c r="N518" s="49" t="s">
        <v>52</v>
      </c>
      <c r="O518" s="51">
        <v>0</v>
      </c>
      <c r="P518" s="51">
        <v>0.5</v>
      </c>
      <c r="Q518" s="51">
        <v>0.7</v>
      </c>
      <c r="R518" s="52">
        <v>1</v>
      </c>
      <c r="S518" s="53">
        <f t="shared" ref="S518" si="2104">SUM(O518:O518)*M517</f>
        <v>0</v>
      </c>
      <c r="T518" s="54">
        <f t="shared" ref="T518" si="2105">SUM(P518:P518)*M517</f>
        <v>0.1</v>
      </c>
      <c r="U518" s="54">
        <f t="shared" ref="U518" si="2106">SUM(Q518:Q518)*M517</f>
        <v>0.13999999999999999</v>
      </c>
      <c r="V518" s="55">
        <f t="shared" ref="V518" si="2107">SUM(R518:R518)*M517</f>
        <v>0.2</v>
      </c>
      <c r="W518" s="56">
        <f t="shared" si="1853"/>
        <v>0.2</v>
      </c>
      <c r="X518" s="248"/>
      <c r="Y518" s="251"/>
      <c r="Z518" s="254"/>
      <c r="AA518" s="257"/>
      <c r="AB518" s="257"/>
      <c r="AC518" s="369"/>
      <c r="AD518" s="555"/>
      <c r="AE518" s="57"/>
      <c r="AF518" s="235"/>
      <c r="AG518" s="236"/>
      <c r="AH518" s="236"/>
      <c r="AI518" s="236"/>
      <c r="AJ518" s="567"/>
      <c r="AK518" s="69"/>
      <c r="AP518" s="71"/>
      <c r="AQ518" s="238"/>
    </row>
    <row r="519" spans="1:43" ht="30" customHeight="1" x14ac:dyDescent="0.3">
      <c r="A519" s="1000"/>
      <c r="B519" s="576"/>
      <c r="C519" s="543"/>
      <c r="D519" s="546"/>
      <c r="E519" s="524"/>
      <c r="F519" s="527"/>
      <c r="G519" s="549"/>
      <c r="H519" s="552"/>
      <c r="I519" s="533"/>
      <c r="J519" s="533"/>
      <c r="K519" s="561"/>
      <c r="L519" s="540" t="s">
        <v>634</v>
      </c>
      <c r="M519" s="496">
        <v>0.1</v>
      </c>
      <c r="N519" s="72" t="s">
        <v>46</v>
      </c>
      <c r="O519" s="90">
        <v>0</v>
      </c>
      <c r="P519" s="90">
        <v>0.3</v>
      </c>
      <c r="Q519" s="90">
        <v>0.6</v>
      </c>
      <c r="R519" s="89">
        <v>1</v>
      </c>
      <c r="S519" s="65">
        <f t="shared" ref="S519" si="2108">SUM(O519:O519)*M519</f>
        <v>0</v>
      </c>
      <c r="T519" s="66">
        <f t="shared" ref="T519" si="2109">SUM(P519:P519)*M519</f>
        <v>0.03</v>
      </c>
      <c r="U519" s="66">
        <f t="shared" ref="U519" si="2110">SUM(Q519:Q519)*M519</f>
        <v>0.06</v>
      </c>
      <c r="V519" s="67">
        <f t="shared" ref="V519" si="2111">SUM(R519:R519)*M519</f>
        <v>0.1</v>
      </c>
      <c r="W519" s="68">
        <f t="shared" ref="W519:W582" si="2112">MAX(S519:V519)</f>
        <v>0.1</v>
      </c>
      <c r="X519" s="248"/>
      <c r="Y519" s="251"/>
      <c r="Z519" s="254"/>
      <c r="AA519" s="257"/>
      <c r="AB519" s="257"/>
      <c r="AC519" s="369"/>
      <c r="AD519" s="555"/>
      <c r="AE519" s="47"/>
      <c r="AF519" s="228" t="str">
        <f t="shared" si="1999"/>
        <v>EQUILIBRADA</v>
      </c>
      <c r="AG519" s="236"/>
      <c r="AH519" s="236"/>
      <c r="AI519" s="236"/>
      <c r="AJ519" s="567"/>
      <c r="AK519" s="69"/>
      <c r="AP519" s="71"/>
      <c r="AQ519" s="238"/>
    </row>
    <row r="520" spans="1:43" ht="14.25" customHeight="1" thickBot="1" x14ac:dyDescent="0.35">
      <c r="A520" s="1000"/>
      <c r="B520" s="576"/>
      <c r="C520" s="544"/>
      <c r="D520" s="547"/>
      <c r="E520" s="525"/>
      <c r="F520" s="528"/>
      <c r="G520" s="550"/>
      <c r="H520" s="553"/>
      <c r="I520" s="534"/>
      <c r="J520" s="534"/>
      <c r="K520" s="562"/>
      <c r="L520" s="541"/>
      <c r="M520" s="499"/>
      <c r="N520" s="73" t="s">
        <v>52</v>
      </c>
      <c r="O520" s="75">
        <v>0</v>
      </c>
      <c r="P520" s="75">
        <v>0.2</v>
      </c>
      <c r="Q520" s="75">
        <v>0.6</v>
      </c>
      <c r="R520" s="76">
        <v>1</v>
      </c>
      <c r="S520" s="85">
        <f t="shared" ref="S520" si="2113">SUM(O520:O520)*M519</f>
        <v>0</v>
      </c>
      <c r="T520" s="86">
        <f t="shared" ref="T520" si="2114">SUM(P520:P520)*M519</f>
        <v>2.0000000000000004E-2</v>
      </c>
      <c r="U520" s="86">
        <f t="shared" ref="U520" si="2115">SUM(Q520:Q520)*M519</f>
        <v>0.06</v>
      </c>
      <c r="V520" s="87">
        <f t="shared" ref="V520" si="2116">SUM(R520:R520)*M519</f>
        <v>0.1</v>
      </c>
      <c r="W520" s="88">
        <f t="shared" si="2112"/>
        <v>0.1</v>
      </c>
      <c r="X520" s="249"/>
      <c r="Y520" s="252"/>
      <c r="Z520" s="255"/>
      <c r="AA520" s="258"/>
      <c r="AB520" s="258"/>
      <c r="AC520" s="369"/>
      <c r="AD520" s="555"/>
      <c r="AE520" s="57"/>
      <c r="AF520" s="235"/>
      <c r="AG520" s="229"/>
      <c r="AH520" s="229"/>
      <c r="AI520" s="236"/>
      <c r="AJ520" s="567"/>
      <c r="AK520" s="69"/>
      <c r="AP520" s="71"/>
      <c r="AQ520" s="239"/>
    </row>
    <row r="521" spans="1:43" ht="30" customHeight="1" x14ac:dyDescent="0.3">
      <c r="A521" s="1000"/>
      <c r="B521" s="576"/>
      <c r="C521" s="542">
        <v>34</v>
      </c>
      <c r="D521" s="557" t="s">
        <v>635</v>
      </c>
      <c r="E521" s="523">
        <v>38</v>
      </c>
      <c r="F521" s="526" t="s">
        <v>636</v>
      </c>
      <c r="G521" s="548" t="s">
        <v>637</v>
      </c>
      <c r="H521" s="551">
        <v>69</v>
      </c>
      <c r="I521" s="532" t="s">
        <v>638</v>
      </c>
      <c r="J521" s="532" t="s">
        <v>608</v>
      </c>
      <c r="K521" s="506">
        <v>1</v>
      </c>
      <c r="L521" s="538" t="s">
        <v>639</v>
      </c>
      <c r="M521" s="516">
        <v>0.2</v>
      </c>
      <c r="N521" s="39" t="s">
        <v>46</v>
      </c>
      <c r="O521" s="41">
        <v>1</v>
      </c>
      <c r="P521" s="41">
        <v>1</v>
      </c>
      <c r="Q521" s="41">
        <v>1</v>
      </c>
      <c r="R521" s="42">
        <v>1</v>
      </c>
      <c r="S521" s="43">
        <f t="shared" ref="S521" si="2117">SUM(O521:O521)*M521</f>
        <v>0.2</v>
      </c>
      <c r="T521" s="44">
        <f t="shared" ref="T521" si="2118">SUM(P521:P521)*M521</f>
        <v>0.2</v>
      </c>
      <c r="U521" s="44">
        <f t="shared" ref="U521" si="2119">SUM(Q521:Q521)*M521</f>
        <v>0.2</v>
      </c>
      <c r="V521" s="45">
        <f t="shared" ref="V521" si="2120">SUM(R521:R521)*M521</f>
        <v>0.2</v>
      </c>
      <c r="W521" s="46">
        <f t="shared" si="2112"/>
        <v>0.2</v>
      </c>
      <c r="X521" s="247">
        <f>+S522+S524+S526</f>
        <v>0.2</v>
      </c>
      <c r="Y521" s="250">
        <f>+T522+T524+T526</f>
        <v>0.30000000000000004</v>
      </c>
      <c r="Z521" s="253">
        <f>+U522+U524+U526</f>
        <v>0.69000000000000006</v>
      </c>
      <c r="AA521" s="256">
        <f>+V522+V524+V526</f>
        <v>1</v>
      </c>
      <c r="AB521" s="256">
        <f>+W522+W524+W526</f>
        <v>1</v>
      </c>
      <c r="AC521" s="369"/>
      <c r="AD521" s="555"/>
      <c r="AE521" s="47"/>
      <c r="AF521" s="228" t="str">
        <f t="shared" si="1999"/>
        <v>EQUILIBRADA</v>
      </c>
      <c r="AG521" s="228" t="str">
        <f>IF(COUNTIF(AF521:AF526,"PARA MEJORAR")&gt;=1,"PARA MEJORAR","BIEN")</f>
        <v>BIEN</v>
      </c>
      <c r="AH521" s="228" t="str">
        <f>IF(COUNTIF(AG521:AG526,"PARA MEJORAR")&gt;=1,"PARA MEJORAR","BIEN")</f>
        <v>BIEN</v>
      </c>
      <c r="AI521" s="236"/>
      <c r="AJ521" s="567"/>
      <c r="AK521" s="58"/>
      <c r="AL521" s="59"/>
      <c r="AM521" s="59"/>
      <c r="AN521" s="59"/>
      <c r="AO521" s="59"/>
      <c r="AP521" s="60"/>
      <c r="AQ521" s="237"/>
    </row>
    <row r="522" spans="1:43" ht="30" customHeight="1" thickBot="1" x14ac:dyDescent="0.35">
      <c r="A522" s="1000"/>
      <c r="B522" s="576"/>
      <c r="C522" s="543"/>
      <c r="D522" s="558"/>
      <c r="E522" s="524"/>
      <c r="F522" s="527"/>
      <c r="G522" s="549"/>
      <c r="H522" s="552"/>
      <c r="I522" s="533"/>
      <c r="J522" s="533"/>
      <c r="K522" s="507"/>
      <c r="L522" s="539"/>
      <c r="M522" s="497"/>
      <c r="N522" s="49" t="s">
        <v>52</v>
      </c>
      <c r="O522" s="51">
        <v>1</v>
      </c>
      <c r="P522" s="51">
        <v>1</v>
      </c>
      <c r="Q522" s="51">
        <v>1</v>
      </c>
      <c r="R522" s="52">
        <v>1</v>
      </c>
      <c r="S522" s="53">
        <f t="shared" ref="S522" si="2121">SUM(O522:O522)*M521</f>
        <v>0.2</v>
      </c>
      <c r="T522" s="54">
        <f t="shared" ref="T522" si="2122">SUM(P522:P522)*M521</f>
        <v>0.2</v>
      </c>
      <c r="U522" s="54">
        <f t="shared" ref="U522" si="2123">SUM(Q522:Q522)*M521</f>
        <v>0.2</v>
      </c>
      <c r="V522" s="55">
        <f t="shared" ref="V522" si="2124">SUM(R522:R522)*M521</f>
        <v>0.2</v>
      </c>
      <c r="W522" s="56">
        <f t="shared" si="2112"/>
        <v>0.2</v>
      </c>
      <c r="X522" s="248"/>
      <c r="Y522" s="251"/>
      <c r="Z522" s="254"/>
      <c r="AA522" s="257"/>
      <c r="AB522" s="257"/>
      <c r="AC522" s="369"/>
      <c r="AD522" s="555"/>
      <c r="AE522" s="57"/>
      <c r="AF522" s="235"/>
      <c r="AG522" s="236"/>
      <c r="AH522" s="236"/>
      <c r="AI522" s="236"/>
      <c r="AJ522" s="567"/>
      <c r="AK522" s="69"/>
      <c r="AP522" s="71"/>
      <c r="AQ522" s="238"/>
    </row>
    <row r="523" spans="1:43" ht="30" customHeight="1" x14ac:dyDescent="0.3">
      <c r="A523" s="1000"/>
      <c r="B523" s="576"/>
      <c r="C523" s="543"/>
      <c r="D523" s="558"/>
      <c r="E523" s="524"/>
      <c r="F523" s="527"/>
      <c r="G523" s="549"/>
      <c r="H523" s="552"/>
      <c r="I523" s="533"/>
      <c r="J523" s="533"/>
      <c r="K523" s="507"/>
      <c r="L523" s="540" t="s">
        <v>640</v>
      </c>
      <c r="M523" s="496">
        <v>0.5</v>
      </c>
      <c r="N523" s="72" t="s">
        <v>46</v>
      </c>
      <c r="O523" s="90">
        <v>0</v>
      </c>
      <c r="P523" s="90">
        <v>0.4</v>
      </c>
      <c r="Q523" s="90">
        <v>0.8</v>
      </c>
      <c r="R523" s="89">
        <v>1</v>
      </c>
      <c r="S523" s="65">
        <f t="shared" ref="S523" si="2125">SUM(O523:O523)*M523</f>
        <v>0</v>
      </c>
      <c r="T523" s="66">
        <f t="shared" ref="T523" si="2126">SUM(P523:P523)*M523</f>
        <v>0.2</v>
      </c>
      <c r="U523" s="66">
        <f t="shared" ref="U523" si="2127">SUM(Q523:Q523)*M523</f>
        <v>0.4</v>
      </c>
      <c r="V523" s="67">
        <f t="shared" ref="V523" si="2128">SUM(R523:R523)*M523</f>
        <v>0.5</v>
      </c>
      <c r="W523" s="68">
        <f t="shared" si="2112"/>
        <v>0.5</v>
      </c>
      <c r="X523" s="248"/>
      <c r="Y523" s="251"/>
      <c r="Z523" s="254"/>
      <c r="AA523" s="257"/>
      <c r="AB523" s="257"/>
      <c r="AC523" s="369"/>
      <c r="AD523" s="555"/>
      <c r="AE523" s="47"/>
      <c r="AF523" s="228" t="str">
        <f t="shared" si="1999"/>
        <v>EQUILIBRADA</v>
      </c>
      <c r="AG523" s="236"/>
      <c r="AH523" s="236"/>
      <c r="AI523" s="236"/>
      <c r="AJ523" s="567"/>
      <c r="AK523" s="69"/>
      <c r="AP523" s="71"/>
      <c r="AQ523" s="238"/>
    </row>
    <row r="524" spans="1:43" ht="30" customHeight="1" thickBot="1" x14ac:dyDescent="0.35">
      <c r="A524" s="1000"/>
      <c r="B524" s="576"/>
      <c r="C524" s="543"/>
      <c r="D524" s="558"/>
      <c r="E524" s="524"/>
      <c r="F524" s="527"/>
      <c r="G524" s="549"/>
      <c r="H524" s="552"/>
      <c r="I524" s="533"/>
      <c r="J524" s="533"/>
      <c r="K524" s="507"/>
      <c r="L524" s="539"/>
      <c r="M524" s="497"/>
      <c r="N524" s="49" t="s">
        <v>52</v>
      </c>
      <c r="O524" s="51">
        <v>0</v>
      </c>
      <c r="P524" s="51">
        <v>0.2</v>
      </c>
      <c r="Q524" s="51">
        <v>0.8</v>
      </c>
      <c r="R524" s="52">
        <v>1</v>
      </c>
      <c r="S524" s="53">
        <f t="shared" ref="S524" si="2129">SUM(O524:O524)*M523</f>
        <v>0</v>
      </c>
      <c r="T524" s="54">
        <f t="shared" ref="T524" si="2130">SUM(P524:P524)*M523</f>
        <v>0.1</v>
      </c>
      <c r="U524" s="54">
        <f t="shared" ref="U524" si="2131">SUM(Q524:Q524)*M523</f>
        <v>0.4</v>
      </c>
      <c r="V524" s="55">
        <f t="shared" ref="V524" si="2132">SUM(R524:R524)*M523</f>
        <v>0.5</v>
      </c>
      <c r="W524" s="56">
        <f t="shared" si="2112"/>
        <v>0.5</v>
      </c>
      <c r="X524" s="248"/>
      <c r="Y524" s="251"/>
      <c r="Z524" s="254"/>
      <c r="AA524" s="257"/>
      <c r="AB524" s="257"/>
      <c r="AC524" s="369"/>
      <c r="AD524" s="555"/>
      <c r="AE524" s="57"/>
      <c r="AF524" s="235"/>
      <c r="AG524" s="236"/>
      <c r="AH524" s="236"/>
      <c r="AI524" s="236"/>
      <c r="AJ524" s="567"/>
      <c r="AK524" s="69"/>
      <c r="AP524" s="71"/>
      <c r="AQ524" s="238"/>
    </row>
    <row r="525" spans="1:43" ht="30" customHeight="1" x14ac:dyDescent="0.3">
      <c r="A525" s="1000"/>
      <c r="B525" s="576"/>
      <c r="C525" s="543"/>
      <c r="D525" s="558"/>
      <c r="E525" s="524"/>
      <c r="F525" s="527"/>
      <c r="G525" s="549"/>
      <c r="H525" s="552"/>
      <c r="I525" s="533"/>
      <c r="J525" s="533"/>
      <c r="K525" s="507"/>
      <c r="L525" s="540" t="s">
        <v>641</v>
      </c>
      <c r="M525" s="496">
        <v>0.3</v>
      </c>
      <c r="N525" s="72" t="s">
        <v>46</v>
      </c>
      <c r="O525" s="90">
        <v>0</v>
      </c>
      <c r="P525" s="90">
        <v>0</v>
      </c>
      <c r="Q525" s="90">
        <v>0.3</v>
      </c>
      <c r="R525" s="89">
        <v>1</v>
      </c>
      <c r="S525" s="65">
        <f t="shared" ref="S525" si="2133">SUM(O525:O525)*M525</f>
        <v>0</v>
      </c>
      <c r="T525" s="66">
        <f t="shared" ref="T525" si="2134">SUM(P525:P525)*M525</f>
        <v>0</v>
      </c>
      <c r="U525" s="66">
        <f t="shared" ref="U525" si="2135">SUM(Q525:Q525)*M525</f>
        <v>0.09</v>
      </c>
      <c r="V525" s="67">
        <f t="shared" ref="V525" si="2136">SUM(R525:R525)*M525</f>
        <v>0.3</v>
      </c>
      <c r="W525" s="68">
        <f t="shared" si="2112"/>
        <v>0.3</v>
      </c>
      <c r="X525" s="248"/>
      <c r="Y525" s="251"/>
      <c r="Z525" s="254"/>
      <c r="AA525" s="257"/>
      <c r="AB525" s="257"/>
      <c r="AC525" s="369"/>
      <c r="AD525" s="555"/>
      <c r="AE525" s="47"/>
      <c r="AF525" s="228" t="str">
        <f t="shared" si="1999"/>
        <v>EQUILIBRADA</v>
      </c>
      <c r="AG525" s="236"/>
      <c r="AH525" s="236"/>
      <c r="AI525" s="236"/>
      <c r="AJ525" s="567"/>
      <c r="AK525" s="69"/>
      <c r="AP525" s="71"/>
      <c r="AQ525" s="238"/>
    </row>
    <row r="526" spans="1:43" ht="30" customHeight="1" thickBot="1" x14ac:dyDescent="0.35">
      <c r="A526" s="1000"/>
      <c r="B526" s="576"/>
      <c r="C526" s="543"/>
      <c r="D526" s="558"/>
      <c r="E526" s="524"/>
      <c r="F526" s="527"/>
      <c r="G526" s="550"/>
      <c r="H526" s="553"/>
      <c r="I526" s="534"/>
      <c r="J526" s="534"/>
      <c r="K526" s="508"/>
      <c r="L526" s="541"/>
      <c r="M526" s="499"/>
      <c r="N526" s="73" t="s">
        <v>52</v>
      </c>
      <c r="O526" s="75">
        <v>0</v>
      </c>
      <c r="P526" s="75">
        <v>0</v>
      </c>
      <c r="Q526" s="75">
        <v>0.3</v>
      </c>
      <c r="R526" s="76">
        <v>1</v>
      </c>
      <c r="S526" s="85">
        <f t="shared" ref="S526" si="2137">SUM(O526:O526)*M525</f>
        <v>0</v>
      </c>
      <c r="T526" s="86">
        <f t="shared" ref="T526" si="2138">SUM(P526:P526)*M525</f>
        <v>0</v>
      </c>
      <c r="U526" s="86">
        <f t="shared" ref="U526" si="2139">SUM(Q526:Q526)*M525</f>
        <v>0.09</v>
      </c>
      <c r="V526" s="87">
        <f t="shared" ref="V526" si="2140">SUM(R526:R526)*M525</f>
        <v>0.3</v>
      </c>
      <c r="W526" s="88">
        <f t="shared" si="2112"/>
        <v>0.3</v>
      </c>
      <c r="X526" s="249"/>
      <c r="Y526" s="252"/>
      <c r="Z526" s="255"/>
      <c r="AA526" s="258"/>
      <c r="AB526" s="258"/>
      <c r="AC526" s="369"/>
      <c r="AD526" s="556"/>
      <c r="AE526" s="57"/>
      <c r="AF526" s="235"/>
      <c r="AG526" s="229"/>
      <c r="AH526" s="236"/>
      <c r="AI526" s="236"/>
      <c r="AJ526" s="567"/>
      <c r="AK526" s="69"/>
      <c r="AP526" s="71"/>
      <c r="AQ526" s="239"/>
    </row>
    <row r="527" spans="1:43" ht="30" customHeight="1" x14ac:dyDescent="0.3">
      <c r="A527" s="1000"/>
      <c r="B527" s="576"/>
      <c r="C527" s="543"/>
      <c r="D527" s="558"/>
      <c r="E527" s="524"/>
      <c r="F527" s="527"/>
      <c r="G527" s="548" t="s">
        <v>642</v>
      </c>
      <c r="H527" s="551">
        <v>70</v>
      </c>
      <c r="I527" s="532" t="s">
        <v>643</v>
      </c>
      <c r="J527" s="532" t="s">
        <v>608</v>
      </c>
      <c r="K527" s="506">
        <v>1</v>
      </c>
      <c r="L527" s="538" t="s">
        <v>644</v>
      </c>
      <c r="M527" s="516">
        <v>0.4</v>
      </c>
      <c r="N527" s="39" t="s">
        <v>46</v>
      </c>
      <c r="O527" s="41">
        <v>1</v>
      </c>
      <c r="P527" s="41">
        <v>1</v>
      </c>
      <c r="Q527" s="41">
        <v>1</v>
      </c>
      <c r="R527" s="42">
        <v>1</v>
      </c>
      <c r="S527" s="43">
        <f t="shared" ref="S527" si="2141">SUM(O527:O527)*M527</f>
        <v>0.4</v>
      </c>
      <c r="T527" s="44">
        <f t="shared" ref="T527" si="2142">SUM(P527:P527)*M527</f>
        <v>0.4</v>
      </c>
      <c r="U527" s="44">
        <f t="shared" ref="U527" si="2143">SUM(Q527:Q527)*M527</f>
        <v>0.4</v>
      </c>
      <c r="V527" s="45">
        <f t="shared" ref="V527" si="2144">SUM(R527:R527)*M527</f>
        <v>0.4</v>
      </c>
      <c r="W527" s="46">
        <f t="shared" si="2112"/>
        <v>0.4</v>
      </c>
      <c r="X527" s="247">
        <f>+S528+S530+S532+S534</f>
        <v>0.4</v>
      </c>
      <c r="Y527" s="250">
        <f>+T528+T530+T532+T534</f>
        <v>0.70000000000000007</v>
      </c>
      <c r="Z527" s="253">
        <f>+U528+U530+U532+U534</f>
        <v>0.8600000000000001</v>
      </c>
      <c r="AA527" s="256">
        <f>+V528+V530+V532+V534</f>
        <v>1</v>
      </c>
      <c r="AB527" s="256">
        <f>+W528+W530+W532+W534</f>
        <v>1</v>
      </c>
      <c r="AC527" s="369"/>
      <c r="AD527" s="554" t="s">
        <v>645</v>
      </c>
      <c r="AE527" s="47"/>
      <c r="AF527" s="228" t="str">
        <f t="shared" si="1999"/>
        <v>EQUILIBRADA</v>
      </c>
      <c r="AG527" s="228" t="str">
        <f>IF(COUNTIF(AF527:AF534,"PARA MEJORAR")&gt;=1,"PARA MEJORAR","BIEN")</f>
        <v>BIEN</v>
      </c>
      <c r="AH527" s="236"/>
      <c r="AI527" s="236"/>
      <c r="AJ527" s="567"/>
      <c r="AK527" s="58"/>
      <c r="AL527" s="59"/>
      <c r="AM527" s="59"/>
      <c r="AN527" s="59"/>
      <c r="AO527" s="59"/>
      <c r="AP527" s="60"/>
      <c r="AQ527" s="237"/>
    </row>
    <row r="528" spans="1:43" ht="30" customHeight="1" thickBot="1" x14ac:dyDescent="0.35">
      <c r="A528" s="1000"/>
      <c r="B528" s="576"/>
      <c r="C528" s="543"/>
      <c r="D528" s="558"/>
      <c r="E528" s="524"/>
      <c r="F528" s="527"/>
      <c r="G528" s="549"/>
      <c r="H528" s="552"/>
      <c r="I528" s="533"/>
      <c r="J528" s="533"/>
      <c r="K528" s="507"/>
      <c r="L528" s="539"/>
      <c r="M528" s="497"/>
      <c r="N528" s="49" t="s">
        <v>52</v>
      </c>
      <c r="O528" s="51">
        <v>1</v>
      </c>
      <c r="P528" s="51">
        <v>1</v>
      </c>
      <c r="Q528" s="51">
        <v>1</v>
      </c>
      <c r="R528" s="52">
        <v>1</v>
      </c>
      <c r="S528" s="53">
        <f t="shared" ref="S528" si="2145">SUM(O528:O528)*M527</f>
        <v>0.4</v>
      </c>
      <c r="T528" s="54">
        <f t="shared" ref="T528" si="2146">SUM(P528:P528)*M527</f>
        <v>0.4</v>
      </c>
      <c r="U528" s="54">
        <f t="shared" ref="U528" si="2147">SUM(Q528:Q528)*M527</f>
        <v>0.4</v>
      </c>
      <c r="V528" s="55">
        <f t="shared" ref="V528" si="2148">SUM(R528:R528)*M527</f>
        <v>0.4</v>
      </c>
      <c r="W528" s="56">
        <f t="shared" si="2112"/>
        <v>0.4</v>
      </c>
      <c r="X528" s="248"/>
      <c r="Y528" s="251"/>
      <c r="Z528" s="254"/>
      <c r="AA528" s="257"/>
      <c r="AB528" s="257"/>
      <c r="AC528" s="369"/>
      <c r="AD528" s="555"/>
      <c r="AE528" s="57"/>
      <c r="AF528" s="235"/>
      <c r="AG528" s="236"/>
      <c r="AH528" s="236"/>
      <c r="AI528" s="236"/>
      <c r="AJ528" s="567"/>
      <c r="AK528" s="69"/>
      <c r="AP528" s="71"/>
      <c r="AQ528" s="238"/>
    </row>
    <row r="529" spans="1:43" ht="30" customHeight="1" x14ac:dyDescent="0.3">
      <c r="A529" s="1000"/>
      <c r="B529" s="576"/>
      <c r="C529" s="543"/>
      <c r="D529" s="558"/>
      <c r="E529" s="524"/>
      <c r="F529" s="527"/>
      <c r="G529" s="549"/>
      <c r="H529" s="552"/>
      <c r="I529" s="533"/>
      <c r="J529" s="533"/>
      <c r="K529" s="507"/>
      <c r="L529" s="540" t="s">
        <v>646</v>
      </c>
      <c r="M529" s="496">
        <v>0.2</v>
      </c>
      <c r="N529" s="72" t="s">
        <v>46</v>
      </c>
      <c r="O529" s="103">
        <v>0</v>
      </c>
      <c r="P529" s="90">
        <v>1</v>
      </c>
      <c r="Q529" s="90">
        <v>1</v>
      </c>
      <c r="R529" s="89">
        <v>1</v>
      </c>
      <c r="S529" s="65">
        <f t="shared" ref="S529" si="2149">SUM(O529:O529)*M529</f>
        <v>0</v>
      </c>
      <c r="T529" s="66">
        <f t="shared" ref="T529" si="2150">SUM(P529:P529)*M529</f>
        <v>0.2</v>
      </c>
      <c r="U529" s="66">
        <f t="shared" ref="U529" si="2151">SUM(Q529:Q529)*M529</f>
        <v>0.2</v>
      </c>
      <c r="V529" s="67">
        <f t="shared" ref="V529" si="2152">SUM(R529:R529)*M529</f>
        <v>0.2</v>
      </c>
      <c r="W529" s="68">
        <f t="shared" si="2112"/>
        <v>0.2</v>
      </c>
      <c r="X529" s="248"/>
      <c r="Y529" s="251"/>
      <c r="Z529" s="254"/>
      <c r="AA529" s="257"/>
      <c r="AB529" s="257"/>
      <c r="AC529" s="369"/>
      <c r="AD529" s="555"/>
      <c r="AE529" s="47"/>
      <c r="AF529" s="228" t="str">
        <f t="shared" si="1999"/>
        <v>EQUILIBRADA</v>
      </c>
      <c r="AG529" s="236"/>
      <c r="AH529" s="236"/>
      <c r="AI529" s="236"/>
      <c r="AJ529" s="567"/>
      <c r="AK529" s="69"/>
      <c r="AP529" s="71"/>
      <c r="AQ529" s="238"/>
    </row>
    <row r="530" spans="1:43" ht="30" customHeight="1" thickBot="1" x14ac:dyDescent="0.35">
      <c r="A530" s="1000"/>
      <c r="B530" s="576"/>
      <c r="C530" s="543"/>
      <c r="D530" s="558"/>
      <c r="E530" s="524"/>
      <c r="F530" s="527"/>
      <c r="G530" s="549"/>
      <c r="H530" s="552"/>
      <c r="I530" s="533"/>
      <c r="J530" s="533"/>
      <c r="K530" s="507"/>
      <c r="L530" s="539"/>
      <c r="M530" s="497"/>
      <c r="N530" s="49" t="s">
        <v>52</v>
      </c>
      <c r="O530" s="51">
        <v>0</v>
      </c>
      <c r="P530" s="51">
        <v>1</v>
      </c>
      <c r="Q530" s="51">
        <v>1</v>
      </c>
      <c r="R530" s="52">
        <v>1</v>
      </c>
      <c r="S530" s="53">
        <f t="shared" ref="S530" si="2153">SUM(O530:O530)*M529</f>
        <v>0</v>
      </c>
      <c r="T530" s="54">
        <f t="shared" ref="T530" si="2154">SUM(P530:P530)*M529</f>
        <v>0.2</v>
      </c>
      <c r="U530" s="54">
        <f t="shared" ref="U530" si="2155">SUM(Q530:Q530)*M529</f>
        <v>0.2</v>
      </c>
      <c r="V530" s="55">
        <f t="shared" ref="V530" si="2156">SUM(R530:R530)*M529</f>
        <v>0.2</v>
      </c>
      <c r="W530" s="56">
        <f t="shared" si="2112"/>
        <v>0.2</v>
      </c>
      <c r="X530" s="248"/>
      <c r="Y530" s="251"/>
      <c r="Z530" s="254"/>
      <c r="AA530" s="257"/>
      <c r="AB530" s="257"/>
      <c r="AC530" s="369"/>
      <c r="AD530" s="555"/>
      <c r="AE530" s="57"/>
      <c r="AF530" s="235"/>
      <c r="AG530" s="236"/>
      <c r="AH530" s="236"/>
      <c r="AI530" s="236"/>
      <c r="AJ530" s="567"/>
      <c r="AK530" s="69"/>
      <c r="AP530" s="71"/>
      <c r="AQ530" s="238"/>
    </row>
    <row r="531" spans="1:43" ht="30" customHeight="1" x14ac:dyDescent="0.3">
      <c r="A531" s="1000"/>
      <c r="B531" s="576"/>
      <c r="C531" s="543"/>
      <c r="D531" s="558"/>
      <c r="E531" s="524"/>
      <c r="F531" s="527"/>
      <c r="G531" s="549"/>
      <c r="H531" s="552"/>
      <c r="I531" s="533"/>
      <c r="J531" s="533"/>
      <c r="K531" s="507"/>
      <c r="L531" s="540" t="s">
        <v>647</v>
      </c>
      <c r="M531" s="496">
        <v>0.2</v>
      </c>
      <c r="N531" s="72" t="s">
        <v>46</v>
      </c>
      <c r="O531" s="103">
        <v>0</v>
      </c>
      <c r="P531" s="90">
        <v>0.5</v>
      </c>
      <c r="Q531" s="90">
        <v>1</v>
      </c>
      <c r="R531" s="89">
        <v>1</v>
      </c>
      <c r="S531" s="65">
        <f t="shared" ref="S531" si="2157">SUM(O531:O531)*M531</f>
        <v>0</v>
      </c>
      <c r="T531" s="66">
        <f t="shared" ref="T531" si="2158">SUM(P531:P531)*M531</f>
        <v>0.1</v>
      </c>
      <c r="U531" s="66">
        <f t="shared" ref="U531" si="2159">SUM(Q531:Q531)*M531</f>
        <v>0.2</v>
      </c>
      <c r="V531" s="67">
        <f t="shared" ref="V531" si="2160">SUM(R531:R531)*M531</f>
        <v>0.2</v>
      </c>
      <c r="W531" s="68">
        <f t="shared" si="2112"/>
        <v>0.2</v>
      </c>
      <c r="X531" s="248"/>
      <c r="Y531" s="251"/>
      <c r="Z531" s="254"/>
      <c r="AA531" s="257"/>
      <c r="AB531" s="257"/>
      <c r="AC531" s="369"/>
      <c r="AD531" s="555"/>
      <c r="AE531" s="47"/>
      <c r="AF531" s="228" t="str">
        <f t="shared" si="1999"/>
        <v>EQUILIBRADA</v>
      </c>
      <c r="AG531" s="236"/>
      <c r="AH531" s="236"/>
      <c r="AI531" s="236"/>
      <c r="AJ531" s="567"/>
      <c r="AK531" s="69"/>
      <c r="AP531" s="71"/>
      <c r="AQ531" s="238"/>
    </row>
    <row r="532" spans="1:43" ht="30" customHeight="1" thickBot="1" x14ac:dyDescent="0.35">
      <c r="A532" s="1000"/>
      <c r="B532" s="576"/>
      <c r="C532" s="543"/>
      <c r="D532" s="558"/>
      <c r="E532" s="524"/>
      <c r="F532" s="527"/>
      <c r="G532" s="549"/>
      <c r="H532" s="552"/>
      <c r="I532" s="533"/>
      <c r="J532" s="533"/>
      <c r="K532" s="507"/>
      <c r="L532" s="539"/>
      <c r="M532" s="497"/>
      <c r="N532" s="49" t="s">
        <v>52</v>
      </c>
      <c r="O532" s="51">
        <v>0</v>
      </c>
      <c r="P532" s="51">
        <v>0.5</v>
      </c>
      <c r="Q532" s="51">
        <v>1</v>
      </c>
      <c r="R532" s="52">
        <v>1</v>
      </c>
      <c r="S532" s="53">
        <f t="shared" ref="S532" si="2161">SUM(O532:O532)*M531</f>
        <v>0</v>
      </c>
      <c r="T532" s="54">
        <f t="shared" ref="T532" si="2162">SUM(P532:P532)*M531</f>
        <v>0.1</v>
      </c>
      <c r="U532" s="54">
        <f t="shared" ref="U532" si="2163">SUM(Q532:Q532)*M531</f>
        <v>0.2</v>
      </c>
      <c r="V532" s="55">
        <f t="shared" ref="V532" si="2164">SUM(R532:R532)*M531</f>
        <v>0.2</v>
      </c>
      <c r="W532" s="56">
        <f t="shared" si="2112"/>
        <v>0.2</v>
      </c>
      <c r="X532" s="248"/>
      <c r="Y532" s="251"/>
      <c r="Z532" s="254"/>
      <c r="AA532" s="257"/>
      <c r="AB532" s="257"/>
      <c r="AC532" s="369"/>
      <c r="AD532" s="555"/>
      <c r="AE532" s="57"/>
      <c r="AF532" s="235"/>
      <c r="AG532" s="236"/>
      <c r="AH532" s="236"/>
      <c r="AI532" s="236"/>
      <c r="AJ532" s="567"/>
      <c r="AK532" s="69"/>
      <c r="AP532" s="71"/>
      <c r="AQ532" s="238"/>
    </row>
    <row r="533" spans="1:43" ht="30" customHeight="1" x14ac:dyDescent="0.3">
      <c r="A533" s="1000"/>
      <c r="B533" s="576"/>
      <c r="C533" s="543"/>
      <c r="D533" s="558"/>
      <c r="E533" s="524"/>
      <c r="F533" s="527"/>
      <c r="G533" s="549"/>
      <c r="H533" s="552"/>
      <c r="I533" s="533"/>
      <c r="J533" s="533"/>
      <c r="K533" s="507"/>
      <c r="L533" s="540" t="s">
        <v>648</v>
      </c>
      <c r="M533" s="496">
        <v>0.2</v>
      </c>
      <c r="N533" s="72" t="s">
        <v>46</v>
      </c>
      <c r="O533" s="103">
        <v>0</v>
      </c>
      <c r="P533" s="90">
        <v>0</v>
      </c>
      <c r="Q533" s="90">
        <v>0.3</v>
      </c>
      <c r="R533" s="89">
        <v>1</v>
      </c>
      <c r="S533" s="65">
        <f t="shared" ref="S533" si="2165">SUM(O533:O533)*M533</f>
        <v>0</v>
      </c>
      <c r="T533" s="66">
        <f t="shared" ref="T533" si="2166">SUM(P533:P533)*M533</f>
        <v>0</v>
      </c>
      <c r="U533" s="66">
        <f t="shared" ref="U533" si="2167">SUM(Q533:Q533)*M533</f>
        <v>0.06</v>
      </c>
      <c r="V533" s="67">
        <f t="shared" ref="V533" si="2168">SUM(R533:R533)*M533</f>
        <v>0.2</v>
      </c>
      <c r="W533" s="68">
        <f t="shared" si="2112"/>
        <v>0.2</v>
      </c>
      <c r="X533" s="248"/>
      <c r="Y533" s="251"/>
      <c r="Z533" s="254"/>
      <c r="AA533" s="257"/>
      <c r="AB533" s="257"/>
      <c r="AC533" s="369"/>
      <c r="AD533" s="555"/>
      <c r="AE533" s="47"/>
      <c r="AF533" s="228" t="str">
        <f t="shared" si="1999"/>
        <v>EQUILIBRADA</v>
      </c>
      <c r="AG533" s="236"/>
      <c r="AH533" s="236"/>
      <c r="AI533" s="236"/>
      <c r="AJ533" s="567"/>
      <c r="AK533" s="69"/>
      <c r="AP533" s="71"/>
      <c r="AQ533" s="238"/>
    </row>
    <row r="534" spans="1:43" ht="30" customHeight="1" thickBot="1" x14ac:dyDescent="0.35">
      <c r="A534" s="1000"/>
      <c r="B534" s="576"/>
      <c r="C534" s="543"/>
      <c r="D534" s="558"/>
      <c r="E534" s="524"/>
      <c r="F534" s="527"/>
      <c r="G534" s="550"/>
      <c r="H534" s="553"/>
      <c r="I534" s="534"/>
      <c r="J534" s="534"/>
      <c r="K534" s="508"/>
      <c r="L534" s="541"/>
      <c r="M534" s="499"/>
      <c r="N534" s="73" t="s">
        <v>52</v>
      </c>
      <c r="O534" s="108">
        <v>0</v>
      </c>
      <c r="P534" s="75">
        <v>0</v>
      </c>
      <c r="Q534" s="75">
        <v>0.3</v>
      </c>
      <c r="R534" s="76">
        <v>1</v>
      </c>
      <c r="S534" s="85">
        <f t="shared" ref="S534" si="2169">SUM(O534:O534)*M533</f>
        <v>0</v>
      </c>
      <c r="T534" s="86">
        <f t="shared" ref="T534" si="2170">SUM(P534:P534)*M533</f>
        <v>0</v>
      </c>
      <c r="U534" s="86">
        <f t="shared" ref="U534" si="2171">SUM(Q534:Q534)*M533</f>
        <v>0.06</v>
      </c>
      <c r="V534" s="87">
        <f t="shared" ref="V534" si="2172">SUM(R534:R534)*M533</f>
        <v>0.2</v>
      </c>
      <c r="W534" s="88">
        <f t="shared" si="2112"/>
        <v>0.2</v>
      </c>
      <c r="X534" s="249"/>
      <c r="Y534" s="252"/>
      <c r="Z534" s="255"/>
      <c r="AA534" s="258"/>
      <c r="AB534" s="258"/>
      <c r="AC534" s="369"/>
      <c r="AD534" s="555"/>
      <c r="AE534" s="57"/>
      <c r="AF534" s="235"/>
      <c r="AG534" s="229"/>
      <c r="AH534" s="236"/>
      <c r="AI534" s="236"/>
      <c r="AJ534" s="567"/>
      <c r="AK534" s="69"/>
      <c r="AP534" s="71"/>
      <c r="AQ534" s="239"/>
    </row>
    <row r="535" spans="1:43" ht="30" customHeight="1" x14ac:dyDescent="0.3">
      <c r="A535" s="1000"/>
      <c r="B535" s="576"/>
      <c r="C535" s="543"/>
      <c r="D535" s="558"/>
      <c r="E535" s="524"/>
      <c r="F535" s="527"/>
      <c r="G535" s="548" t="s">
        <v>649</v>
      </c>
      <c r="H535" s="551">
        <v>71</v>
      </c>
      <c r="I535" s="532" t="s">
        <v>650</v>
      </c>
      <c r="J535" s="532" t="s">
        <v>608</v>
      </c>
      <c r="K535" s="506">
        <v>1</v>
      </c>
      <c r="L535" s="538" t="s">
        <v>651</v>
      </c>
      <c r="M535" s="516">
        <v>0.2</v>
      </c>
      <c r="N535" s="39" t="s">
        <v>46</v>
      </c>
      <c r="O535" s="41">
        <v>1</v>
      </c>
      <c r="P535" s="41">
        <v>1</v>
      </c>
      <c r="Q535" s="41">
        <v>1</v>
      </c>
      <c r="R535" s="42">
        <v>1</v>
      </c>
      <c r="S535" s="43">
        <f t="shared" ref="S535" si="2173">SUM(O535:O535)*M535</f>
        <v>0.2</v>
      </c>
      <c r="T535" s="44">
        <f t="shared" ref="T535" si="2174">SUM(P535:P535)*M535</f>
        <v>0.2</v>
      </c>
      <c r="U535" s="44">
        <f t="shared" ref="U535" si="2175">SUM(Q535:Q535)*M535</f>
        <v>0.2</v>
      </c>
      <c r="V535" s="45">
        <f t="shared" ref="V535" si="2176">SUM(R535:R535)*M535</f>
        <v>0.2</v>
      </c>
      <c r="W535" s="46">
        <f t="shared" si="2112"/>
        <v>0.2</v>
      </c>
      <c r="X535" s="247">
        <f>+S536+S538+S540+S542</f>
        <v>0.29000000000000004</v>
      </c>
      <c r="Y535" s="250">
        <f>+T536+T538+T540+T542</f>
        <v>0.84000000000000008</v>
      </c>
      <c r="Z535" s="253">
        <f>+U536+U538+U540+U542</f>
        <v>0.9</v>
      </c>
      <c r="AA535" s="256">
        <f>+V536+V538+V540+V542</f>
        <v>1</v>
      </c>
      <c r="AB535" s="256">
        <f>+W536+W538+W540+W542</f>
        <v>1</v>
      </c>
      <c r="AC535" s="369"/>
      <c r="AD535" s="555"/>
      <c r="AE535" s="47"/>
      <c r="AF535" s="228" t="str">
        <f t="shared" si="1999"/>
        <v>EQUILIBRADA</v>
      </c>
      <c r="AG535" s="228" t="str">
        <f>IF(COUNTIF(AF535:AF542,"PARA MEJORAR")&gt;=1,"PARA MEJORAR","BIEN")</f>
        <v>BIEN</v>
      </c>
      <c r="AH535" s="236"/>
      <c r="AI535" s="236"/>
      <c r="AJ535" s="567"/>
      <c r="AK535" s="58"/>
      <c r="AL535" s="59"/>
      <c r="AM535" s="59"/>
      <c r="AN535" s="59"/>
      <c r="AO535" s="59"/>
      <c r="AP535" s="60"/>
      <c r="AQ535" s="237"/>
    </row>
    <row r="536" spans="1:43" ht="30" customHeight="1" thickBot="1" x14ac:dyDescent="0.35">
      <c r="A536" s="1000"/>
      <c r="B536" s="576"/>
      <c r="C536" s="543"/>
      <c r="D536" s="558"/>
      <c r="E536" s="524"/>
      <c r="F536" s="527"/>
      <c r="G536" s="549"/>
      <c r="H536" s="552"/>
      <c r="I536" s="533"/>
      <c r="J536" s="533"/>
      <c r="K536" s="507"/>
      <c r="L536" s="539"/>
      <c r="M536" s="497"/>
      <c r="N536" s="49" t="s">
        <v>52</v>
      </c>
      <c r="O536" s="51">
        <v>1</v>
      </c>
      <c r="P536" s="51">
        <v>1</v>
      </c>
      <c r="Q536" s="51">
        <v>1</v>
      </c>
      <c r="R536" s="52">
        <v>1</v>
      </c>
      <c r="S536" s="53">
        <f t="shared" ref="S536" si="2177">SUM(O536:O536)*M535</f>
        <v>0.2</v>
      </c>
      <c r="T536" s="54">
        <f t="shared" ref="T536" si="2178">SUM(P536:P536)*M535</f>
        <v>0.2</v>
      </c>
      <c r="U536" s="54">
        <f t="shared" ref="U536" si="2179">SUM(Q536:Q536)*M535</f>
        <v>0.2</v>
      </c>
      <c r="V536" s="55">
        <f t="shared" ref="V536" si="2180">SUM(R536:R536)*M535</f>
        <v>0.2</v>
      </c>
      <c r="W536" s="56">
        <f t="shared" si="2112"/>
        <v>0.2</v>
      </c>
      <c r="X536" s="248"/>
      <c r="Y536" s="251"/>
      <c r="Z536" s="254"/>
      <c r="AA536" s="257"/>
      <c r="AB536" s="257"/>
      <c r="AC536" s="369"/>
      <c r="AD536" s="555"/>
      <c r="AE536" s="57"/>
      <c r="AF536" s="235"/>
      <c r="AG536" s="236"/>
      <c r="AH536" s="236"/>
      <c r="AI536" s="236"/>
      <c r="AJ536" s="567"/>
      <c r="AK536" s="69"/>
      <c r="AP536" s="71"/>
      <c r="AQ536" s="238"/>
    </row>
    <row r="537" spans="1:43" ht="30" customHeight="1" x14ac:dyDescent="0.3">
      <c r="A537" s="1000"/>
      <c r="B537" s="576"/>
      <c r="C537" s="543"/>
      <c r="D537" s="558"/>
      <c r="E537" s="524"/>
      <c r="F537" s="527"/>
      <c r="G537" s="549"/>
      <c r="H537" s="552"/>
      <c r="I537" s="533"/>
      <c r="J537" s="533"/>
      <c r="K537" s="507"/>
      <c r="L537" s="540" t="s">
        <v>652</v>
      </c>
      <c r="M537" s="496">
        <v>0.3</v>
      </c>
      <c r="N537" s="72" t="s">
        <v>46</v>
      </c>
      <c r="O537" s="103">
        <v>0</v>
      </c>
      <c r="P537" s="90">
        <v>1</v>
      </c>
      <c r="Q537" s="90">
        <v>1</v>
      </c>
      <c r="R537" s="89">
        <v>1</v>
      </c>
      <c r="S537" s="65">
        <f t="shared" ref="S537" si="2181">SUM(O537:O537)*M537</f>
        <v>0</v>
      </c>
      <c r="T537" s="66">
        <f t="shared" ref="T537" si="2182">SUM(P537:P537)*M537</f>
        <v>0.3</v>
      </c>
      <c r="U537" s="66">
        <f t="shared" ref="U537" si="2183">SUM(Q537:Q537)*M537</f>
        <v>0.3</v>
      </c>
      <c r="V537" s="67">
        <f t="shared" ref="V537" si="2184">SUM(R537:R537)*M537</f>
        <v>0.3</v>
      </c>
      <c r="W537" s="68">
        <f t="shared" si="2112"/>
        <v>0.3</v>
      </c>
      <c r="X537" s="248"/>
      <c r="Y537" s="251"/>
      <c r="Z537" s="254"/>
      <c r="AA537" s="257"/>
      <c r="AB537" s="257"/>
      <c r="AC537" s="369"/>
      <c r="AD537" s="555"/>
      <c r="AE537" s="47"/>
      <c r="AF537" s="228" t="str">
        <f t="shared" si="1999"/>
        <v>EQUILIBRADA</v>
      </c>
      <c r="AG537" s="236"/>
      <c r="AH537" s="236"/>
      <c r="AI537" s="236"/>
      <c r="AJ537" s="567"/>
      <c r="AK537" s="69"/>
      <c r="AP537" s="71"/>
      <c r="AQ537" s="238"/>
    </row>
    <row r="538" spans="1:43" ht="30" customHeight="1" thickBot="1" x14ac:dyDescent="0.35">
      <c r="A538" s="1000"/>
      <c r="B538" s="576"/>
      <c r="C538" s="543"/>
      <c r="D538" s="558"/>
      <c r="E538" s="524"/>
      <c r="F538" s="527"/>
      <c r="G538" s="549"/>
      <c r="H538" s="552"/>
      <c r="I538" s="533"/>
      <c r="J538" s="533"/>
      <c r="K538" s="507"/>
      <c r="L538" s="539"/>
      <c r="M538" s="497"/>
      <c r="N538" s="49" t="s">
        <v>52</v>
      </c>
      <c r="O538" s="51">
        <v>0</v>
      </c>
      <c r="P538" s="51">
        <v>1</v>
      </c>
      <c r="Q538" s="51">
        <v>1</v>
      </c>
      <c r="R538" s="52">
        <v>1</v>
      </c>
      <c r="S538" s="53">
        <f t="shared" ref="S538" si="2185">SUM(O538:O538)*M537</f>
        <v>0</v>
      </c>
      <c r="T538" s="54">
        <f t="shared" ref="T538" si="2186">SUM(P538:P538)*M537</f>
        <v>0.3</v>
      </c>
      <c r="U538" s="54">
        <f t="shared" ref="U538" si="2187">SUM(Q538:Q538)*M537</f>
        <v>0.3</v>
      </c>
      <c r="V538" s="55">
        <f t="shared" ref="V538" si="2188">SUM(R538:R538)*M537</f>
        <v>0.3</v>
      </c>
      <c r="W538" s="56">
        <f t="shared" si="2112"/>
        <v>0.3</v>
      </c>
      <c r="X538" s="248"/>
      <c r="Y538" s="251"/>
      <c r="Z538" s="254"/>
      <c r="AA538" s="257"/>
      <c r="AB538" s="257"/>
      <c r="AC538" s="369"/>
      <c r="AD538" s="555"/>
      <c r="AE538" s="57"/>
      <c r="AF538" s="235"/>
      <c r="AG538" s="236"/>
      <c r="AH538" s="236"/>
      <c r="AI538" s="236"/>
      <c r="AJ538" s="567"/>
      <c r="AK538" s="69"/>
      <c r="AP538" s="71"/>
      <c r="AQ538" s="238"/>
    </row>
    <row r="539" spans="1:43" ht="30" customHeight="1" x14ac:dyDescent="0.3">
      <c r="A539" s="1000"/>
      <c r="B539" s="576"/>
      <c r="C539" s="543"/>
      <c r="D539" s="558"/>
      <c r="E539" s="524"/>
      <c r="F539" s="527"/>
      <c r="G539" s="549"/>
      <c r="H539" s="552"/>
      <c r="I539" s="533"/>
      <c r="J539" s="533"/>
      <c r="K539" s="507"/>
      <c r="L539" s="540" t="s">
        <v>653</v>
      </c>
      <c r="M539" s="496">
        <v>0.3</v>
      </c>
      <c r="N539" s="72" t="s">
        <v>46</v>
      </c>
      <c r="O539" s="103">
        <v>0.3</v>
      </c>
      <c r="P539" s="90">
        <v>1</v>
      </c>
      <c r="Q539" s="90">
        <v>1</v>
      </c>
      <c r="R539" s="89">
        <v>1</v>
      </c>
      <c r="S539" s="65">
        <f t="shared" ref="S539" si="2189">SUM(O539:O539)*M539</f>
        <v>0.09</v>
      </c>
      <c r="T539" s="66">
        <f t="shared" ref="T539" si="2190">SUM(P539:P539)*M539</f>
        <v>0.3</v>
      </c>
      <c r="U539" s="66">
        <f t="shared" ref="U539" si="2191">SUM(Q539:Q539)*M539</f>
        <v>0.3</v>
      </c>
      <c r="V539" s="67">
        <f t="shared" ref="V539" si="2192">SUM(R539:R539)*M539</f>
        <v>0.3</v>
      </c>
      <c r="W539" s="68">
        <f t="shared" si="2112"/>
        <v>0.3</v>
      </c>
      <c r="X539" s="248"/>
      <c r="Y539" s="251"/>
      <c r="Z539" s="254"/>
      <c r="AA539" s="257"/>
      <c r="AB539" s="257"/>
      <c r="AC539" s="369"/>
      <c r="AD539" s="555"/>
      <c r="AE539" s="47"/>
      <c r="AF539" s="228" t="str">
        <f t="shared" si="1999"/>
        <v>EQUILIBRADA</v>
      </c>
      <c r="AG539" s="236"/>
      <c r="AH539" s="236"/>
      <c r="AI539" s="236"/>
      <c r="AJ539" s="567"/>
      <c r="AK539" s="69"/>
      <c r="AP539" s="71"/>
      <c r="AQ539" s="238"/>
    </row>
    <row r="540" spans="1:43" ht="30" customHeight="1" thickBot="1" x14ac:dyDescent="0.35">
      <c r="A540" s="1000"/>
      <c r="B540" s="576"/>
      <c r="C540" s="543"/>
      <c r="D540" s="558"/>
      <c r="E540" s="524"/>
      <c r="F540" s="527"/>
      <c r="G540" s="549"/>
      <c r="H540" s="552"/>
      <c r="I540" s="533"/>
      <c r="J540" s="533"/>
      <c r="K540" s="507"/>
      <c r="L540" s="539"/>
      <c r="M540" s="497"/>
      <c r="N540" s="49" t="s">
        <v>52</v>
      </c>
      <c r="O540" s="51">
        <v>0.3</v>
      </c>
      <c r="P540" s="51">
        <v>1</v>
      </c>
      <c r="Q540" s="51">
        <v>1</v>
      </c>
      <c r="R540" s="52">
        <v>1</v>
      </c>
      <c r="S540" s="53">
        <f t="shared" ref="S540" si="2193">SUM(O540:O540)*M539</f>
        <v>0.09</v>
      </c>
      <c r="T540" s="54">
        <f t="shared" ref="T540" si="2194">SUM(P540:P540)*M539</f>
        <v>0.3</v>
      </c>
      <c r="U540" s="54">
        <f t="shared" ref="U540" si="2195">SUM(Q540:Q540)*M539</f>
        <v>0.3</v>
      </c>
      <c r="V540" s="55">
        <f t="shared" ref="V540" si="2196">SUM(R540:R540)*M539</f>
        <v>0.3</v>
      </c>
      <c r="W540" s="56">
        <f t="shared" si="2112"/>
        <v>0.3</v>
      </c>
      <c r="X540" s="248"/>
      <c r="Y540" s="251"/>
      <c r="Z540" s="254"/>
      <c r="AA540" s="257"/>
      <c r="AB540" s="257"/>
      <c r="AC540" s="369"/>
      <c r="AD540" s="555"/>
      <c r="AE540" s="57"/>
      <c r="AF540" s="235"/>
      <c r="AG540" s="236"/>
      <c r="AH540" s="236"/>
      <c r="AI540" s="236"/>
      <c r="AJ540" s="567"/>
      <c r="AK540" s="69"/>
      <c r="AP540" s="71"/>
      <c r="AQ540" s="238"/>
    </row>
    <row r="541" spans="1:43" ht="30" customHeight="1" x14ac:dyDescent="0.3">
      <c r="A541" s="1000"/>
      <c r="B541" s="576"/>
      <c r="C541" s="543"/>
      <c r="D541" s="558"/>
      <c r="E541" s="524"/>
      <c r="F541" s="527"/>
      <c r="G541" s="549"/>
      <c r="H541" s="552"/>
      <c r="I541" s="533"/>
      <c r="J541" s="533"/>
      <c r="K541" s="507"/>
      <c r="L541" s="540" t="s">
        <v>654</v>
      </c>
      <c r="M541" s="496">
        <v>0.2</v>
      </c>
      <c r="N541" s="72" t="s">
        <v>46</v>
      </c>
      <c r="O541" s="103">
        <v>0</v>
      </c>
      <c r="P541" s="90">
        <v>0.2</v>
      </c>
      <c r="Q541" s="90">
        <v>0.5</v>
      </c>
      <c r="R541" s="89">
        <v>1</v>
      </c>
      <c r="S541" s="65">
        <f t="shared" ref="S541" si="2197">SUM(O541:O541)*M541</f>
        <v>0</v>
      </c>
      <c r="T541" s="66">
        <f t="shared" ref="T541" si="2198">SUM(P541:P541)*M541</f>
        <v>4.0000000000000008E-2</v>
      </c>
      <c r="U541" s="66">
        <f t="shared" ref="U541" si="2199">SUM(Q541:Q541)*M541</f>
        <v>0.1</v>
      </c>
      <c r="V541" s="67">
        <f t="shared" ref="V541" si="2200">SUM(R541:R541)*M541</f>
        <v>0.2</v>
      </c>
      <c r="W541" s="68">
        <f t="shared" si="2112"/>
        <v>0.2</v>
      </c>
      <c r="X541" s="248"/>
      <c r="Y541" s="251"/>
      <c r="Z541" s="254"/>
      <c r="AA541" s="257"/>
      <c r="AB541" s="257"/>
      <c r="AC541" s="369"/>
      <c r="AD541" s="555"/>
      <c r="AE541" s="47"/>
      <c r="AF541" s="228" t="str">
        <f t="shared" si="1999"/>
        <v>EQUILIBRADA</v>
      </c>
      <c r="AG541" s="236"/>
      <c r="AH541" s="236"/>
      <c r="AI541" s="236"/>
      <c r="AJ541" s="567"/>
      <c r="AK541" s="69"/>
      <c r="AP541" s="71"/>
      <c r="AQ541" s="238"/>
    </row>
    <row r="542" spans="1:43" ht="30" customHeight="1" thickBot="1" x14ac:dyDescent="0.35">
      <c r="A542" s="1000"/>
      <c r="B542" s="576"/>
      <c r="C542" s="543"/>
      <c r="D542" s="558"/>
      <c r="E542" s="524"/>
      <c r="F542" s="527"/>
      <c r="G542" s="550"/>
      <c r="H542" s="553"/>
      <c r="I542" s="534"/>
      <c r="J542" s="534"/>
      <c r="K542" s="508"/>
      <c r="L542" s="541"/>
      <c r="M542" s="499"/>
      <c r="N542" s="73" t="s">
        <v>52</v>
      </c>
      <c r="O542" s="108">
        <v>0</v>
      </c>
      <c r="P542" s="75">
        <v>0.2</v>
      </c>
      <c r="Q542" s="75">
        <v>0.5</v>
      </c>
      <c r="R542" s="76">
        <v>1</v>
      </c>
      <c r="S542" s="85">
        <f t="shared" ref="S542" si="2201">SUM(O542:O542)*M541</f>
        <v>0</v>
      </c>
      <c r="T542" s="86">
        <f t="shared" ref="T542" si="2202">SUM(P542:P542)*M541</f>
        <v>4.0000000000000008E-2</v>
      </c>
      <c r="U542" s="86">
        <f t="shared" ref="U542" si="2203">SUM(Q542:Q542)*M541</f>
        <v>0.1</v>
      </c>
      <c r="V542" s="87">
        <f t="shared" ref="V542" si="2204">SUM(R542:R542)*M541</f>
        <v>0.2</v>
      </c>
      <c r="W542" s="88">
        <f t="shared" si="2112"/>
        <v>0.2</v>
      </c>
      <c r="X542" s="249"/>
      <c r="Y542" s="252"/>
      <c r="Z542" s="255"/>
      <c r="AA542" s="258"/>
      <c r="AB542" s="258"/>
      <c r="AC542" s="369"/>
      <c r="AD542" s="556"/>
      <c r="AE542" s="57"/>
      <c r="AF542" s="235"/>
      <c r="AG542" s="229"/>
      <c r="AH542" s="236"/>
      <c r="AI542" s="236"/>
      <c r="AJ542" s="567"/>
      <c r="AK542" s="69"/>
      <c r="AP542" s="71"/>
      <c r="AQ542" s="239"/>
    </row>
    <row r="543" spans="1:43" ht="30" customHeight="1" x14ac:dyDescent="0.3">
      <c r="A543" s="1000"/>
      <c r="B543" s="576"/>
      <c r="C543" s="543"/>
      <c r="D543" s="558"/>
      <c r="E543" s="524"/>
      <c r="F543" s="527"/>
      <c r="G543" s="548" t="s">
        <v>655</v>
      </c>
      <c r="H543" s="551">
        <v>72</v>
      </c>
      <c r="I543" s="532" t="s">
        <v>656</v>
      </c>
      <c r="J543" s="532" t="s">
        <v>608</v>
      </c>
      <c r="K543" s="506">
        <v>1</v>
      </c>
      <c r="L543" s="538" t="s">
        <v>657</v>
      </c>
      <c r="M543" s="516">
        <v>0.2</v>
      </c>
      <c r="N543" s="39" t="s">
        <v>46</v>
      </c>
      <c r="O543" s="41">
        <v>1</v>
      </c>
      <c r="P543" s="41">
        <v>1</v>
      </c>
      <c r="Q543" s="41">
        <v>1</v>
      </c>
      <c r="R543" s="42">
        <v>1</v>
      </c>
      <c r="S543" s="43">
        <f t="shared" ref="S543" si="2205">SUM(O543:O543)*M543</f>
        <v>0.2</v>
      </c>
      <c r="T543" s="44">
        <f t="shared" ref="T543" si="2206">SUM(P543:P543)*M543</f>
        <v>0.2</v>
      </c>
      <c r="U543" s="44">
        <f t="shared" ref="U543" si="2207">SUM(Q543:Q543)*M543</f>
        <v>0.2</v>
      </c>
      <c r="V543" s="45">
        <f t="shared" ref="V543" si="2208">SUM(R543:R543)*M543</f>
        <v>0.2</v>
      </c>
      <c r="W543" s="46">
        <f t="shared" si="2112"/>
        <v>0.2</v>
      </c>
      <c r="X543" s="247">
        <f>+S544+S546+S548+S550</f>
        <v>0.4</v>
      </c>
      <c r="Y543" s="250">
        <f>+T544+T546+T548+T550</f>
        <v>0.48000000000000004</v>
      </c>
      <c r="Z543" s="253">
        <f>+U544+U546+U548+U550</f>
        <v>0.68000000000000016</v>
      </c>
      <c r="AA543" s="256">
        <f>+V544+V546+V548+V550</f>
        <v>1</v>
      </c>
      <c r="AB543" s="256">
        <f>+W544+W546+W548+W550</f>
        <v>1</v>
      </c>
      <c r="AC543" s="369"/>
      <c r="AD543" s="554" t="s">
        <v>658</v>
      </c>
      <c r="AE543" s="47"/>
      <c r="AF543" s="228" t="str">
        <f t="shared" si="1999"/>
        <v>EQUILIBRADA</v>
      </c>
      <c r="AG543" s="228" t="str">
        <f>IF(COUNTIF(AF543:AF550,"PARA MEJORAR")&gt;=1,"PARA MEJORAR","BIEN")</f>
        <v>BIEN</v>
      </c>
      <c r="AH543" s="236"/>
      <c r="AI543" s="236"/>
      <c r="AJ543" s="567"/>
      <c r="AK543" s="58"/>
      <c r="AL543" s="59"/>
      <c r="AM543" s="59"/>
      <c r="AN543" s="59"/>
      <c r="AO543" s="59"/>
      <c r="AP543" s="60"/>
      <c r="AQ543" s="237"/>
    </row>
    <row r="544" spans="1:43" ht="30" customHeight="1" thickBot="1" x14ac:dyDescent="0.35">
      <c r="A544" s="1000"/>
      <c r="B544" s="576"/>
      <c r="C544" s="543"/>
      <c r="D544" s="558"/>
      <c r="E544" s="524"/>
      <c r="F544" s="527"/>
      <c r="G544" s="549"/>
      <c r="H544" s="552"/>
      <c r="I544" s="533"/>
      <c r="J544" s="533"/>
      <c r="K544" s="507"/>
      <c r="L544" s="539"/>
      <c r="M544" s="497"/>
      <c r="N544" s="49" t="s">
        <v>52</v>
      </c>
      <c r="O544" s="51">
        <v>1</v>
      </c>
      <c r="P544" s="51">
        <v>1</v>
      </c>
      <c r="Q544" s="51">
        <v>1</v>
      </c>
      <c r="R544" s="52">
        <v>1</v>
      </c>
      <c r="S544" s="53">
        <f t="shared" ref="S544" si="2209">SUM(O544:O544)*M543</f>
        <v>0.2</v>
      </c>
      <c r="T544" s="54">
        <f t="shared" ref="T544" si="2210">SUM(P544:P544)*M543</f>
        <v>0.2</v>
      </c>
      <c r="U544" s="54">
        <f t="shared" ref="U544" si="2211">SUM(Q544:Q544)*M543</f>
        <v>0.2</v>
      </c>
      <c r="V544" s="55">
        <f t="shared" ref="V544" si="2212">SUM(R544:R544)*M543</f>
        <v>0.2</v>
      </c>
      <c r="W544" s="56">
        <f t="shared" si="2112"/>
        <v>0.2</v>
      </c>
      <c r="X544" s="248"/>
      <c r="Y544" s="251"/>
      <c r="Z544" s="254"/>
      <c r="AA544" s="257"/>
      <c r="AB544" s="257"/>
      <c r="AC544" s="369"/>
      <c r="AD544" s="555"/>
      <c r="AE544" s="57"/>
      <c r="AF544" s="235"/>
      <c r="AG544" s="236"/>
      <c r="AH544" s="236"/>
      <c r="AI544" s="236"/>
      <c r="AJ544" s="567"/>
      <c r="AK544" s="69"/>
      <c r="AP544" s="71"/>
      <c r="AQ544" s="238"/>
    </row>
    <row r="545" spans="1:43" ht="30" customHeight="1" x14ac:dyDescent="0.3">
      <c r="A545" s="1000"/>
      <c r="B545" s="576"/>
      <c r="C545" s="543"/>
      <c r="D545" s="558"/>
      <c r="E545" s="524"/>
      <c r="F545" s="527"/>
      <c r="G545" s="549"/>
      <c r="H545" s="552"/>
      <c r="I545" s="533"/>
      <c r="J545" s="533"/>
      <c r="K545" s="507"/>
      <c r="L545" s="540" t="s">
        <v>659</v>
      </c>
      <c r="M545" s="496">
        <v>0.2</v>
      </c>
      <c r="N545" s="72" t="s">
        <v>46</v>
      </c>
      <c r="O545" s="103">
        <v>1</v>
      </c>
      <c r="P545" s="90">
        <v>1</v>
      </c>
      <c r="Q545" s="90">
        <v>1</v>
      </c>
      <c r="R545" s="89">
        <v>1</v>
      </c>
      <c r="S545" s="65">
        <f t="shared" ref="S545" si="2213">SUM(O545:O545)*M545</f>
        <v>0.2</v>
      </c>
      <c r="T545" s="66">
        <f t="shared" ref="T545" si="2214">SUM(P545:P545)*M545</f>
        <v>0.2</v>
      </c>
      <c r="U545" s="66">
        <f t="shared" ref="U545" si="2215">SUM(Q545:Q545)*M545</f>
        <v>0.2</v>
      </c>
      <c r="V545" s="67">
        <f t="shared" ref="V545" si="2216">SUM(R545:R545)*M545</f>
        <v>0.2</v>
      </c>
      <c r="W545" s="68">
        <f t="shared" si="2112"/>
        <v>0.2</v>
      </c>
      <c r="X545" s="248"/>
      <c r="Y545" s="251"/>
      <c r="Z545" s="254"/>
      <c r="AA545" s="257"/>
      <c r="AB545" s="257"/>
      <c r="AC545" s="369"/>
      <c r="AD545" s="555"/>
      <c r="AE545" s="47"/>
      <c r="AF545" s="228" t="str">
        <f t="shared" si="1999"/>
        <v>EQUILIBRADA</v>
      </c>
      <c r="AG545" s="236"/>
      <c r="AH545" s="236"/>
      <c r="AI545" s="236"/>
      <c r="AJ545" s="567"/>
      <c r="AK545" s="69"/>
      <c r="AP545" s="71"/>
      <c r="AQ545" s="238"/>
    </row>
    <row r="546" spans="1:43" ht="30" customHeight="1" thickBot="1" x14ac:dyDescent="0.35">
      <c r="A546" s="1000"/>
      <c r="B546" s="576"/>
      <c r="C546" s="543"/>
      <c r="D546" s="558"/>
      <c r="E546" s="524"/>
      <c r="F546" s="527"/>
      <c r="G546" s="549"/>
      <c r="H546" s="552"/>
      <c r="I546" s="533"/>
      <c r="J546" s="533"/>
      <c r="K546" s="507"/>
      <c r="L546" s="539"/>
      <c r="M546" s="497"/>
      <c r="N546" s="49" t="s">
        <v>52</v>
      </c>
      <c r="O546" s="51">
        <v>1</v>
      </c>
      <c r="P546" s="51">
        <v>1</v>
      </c>
      <c r="Q546" s="51">
        <v>1</v>
      </c>
      <c r="R546" s="52">
        <v>1</v>
      </c>
      <c r="S546" s="53">
        <f t="shared" ref="S546" si="2217">SUM(O546:O546)*M545</f>
        <v>0.2</v>
      </c>
      <c r="T546" s="54">
        <f t="shared" ref="T546" si="2218">SUM(P546:P546)*M545</f>
        <v>0.2</v>
      </c>
      <c r="U546" s="54">
        <f t="shared" ref="U546" si="2219">SUM(Q546:Q546)*M545</f>
        <v>0.2</v>
      </c>
      <c r="V546" s="55">
        <f t="shared" ref="V546" si="2220">SUM(R546:R546)*M545</f>
        <v>0.2</v>
      </c>
      <c r="W546" s="56">
        <f t="shared" si="2112"/>
        <v>0.2</v>
      </c>
      <c r="X546" s="248"/>
      <c r="Y546" s="251"/>
      <c r="Z546" s="254"/>
      <c r="AA546" s="257"/>
      <c r="AB546" s="257"/>
      <c r="AC546" s="369"/>
      <c r="AD546" s="555"/>
      <c r="AE546" s="57"/>
      <c r="AF546" s="235"/>
      <c r="AG546" s="236"/>
      <c r="AH546" s="236"/>
      <c r="AI546" s="236"/>
      <c r="AJ546" s="567"/>
      <c r="AK546" s="69"/>
      <c r="AP546" s="71"/>
      <c r="AQ546" s="238"/>
    </row>
    <row r="547" spans="1:43" ht="30" customHeight="1" x14ac:dyDescent="0.3">
      <c r="A547" s="1000"/>
      <c r="B547" s="576"/>
      <c r="C547" s="543"/>
      <c r="D547" s="558"/>
      <c r="E547" s="524"/>
      <c r="F547" s="527"/>
      <c r="G547" s="549"/>
      <c r="H547" s="552"/>
      <c r="I547" s="533"/>
      <c r="J547" s="533"/>
      <c r="K547" s="507"/>
      <c r="L547" s="540" t="s">
        <v>660</v>
      </c>
      <c r="M547" s="496">
        <v>0.4</v>
      </c>
      <c r="N547" s="72" t="s">
        <v>46</v>
      </c>
      <c r="O547" s="103">
        <v>0</v>
      </c>
      <c r="P547" s="90">
        <v>0.2</v>
      </c>
      <c r="Q547" s="90">
        <v>0.5</v>
      </c>
      <c r="R547" s="89">
        <v>1</v>
      </c>
      <c r="S547" s="65">
        <f t="shared" ref="S547" si="2221">SUM(O547:O547)*M547</f>
        <v>0</v>
      </c>
      <c r="T547" s="66">
        <f t="shared" ref="T547" si="2222">SUM(P547:P547)*M547</f>
        <v>8.0000000000000016E-2</v>
      </c>
      <c r="U547" s="66">
        <f t="shared" ref="U547" si="2223">SUM(Q547:Q547)*M547</f>
        <v>0.2</v>
      </c>
      <c r="V547" s="67">
        <f t="shared" ref="V547" si="2224">SUM(R547:R547)*M547</f>
        <v>0.4</v>
      </c>
      <c r="W547" s="68">
        <f t="shared" si="2112"/>
        <v>0.4</v>
      </c>
      <c r="X547" s="248"/>
      <c r="Y547" s="251"/>
      <c r="Z547" s="254"/>
      <c r="AA547" s="257"/>
      <c r="AB547" s="257"/>
      <c r="AC547" s="369"/>
      <c r="AD547" s="555"/>
      <c r="AE547" s="47"/>
      <c r="AF547" s="228" t="str">
        <f t="shared" si="1999"/>
        <v>EQUILIBRADA</v>
      </c>
      <c r="AG547" s="236"/>
      <c r="AH547" s="236"/>
      <c r="AI547" s="236"/>
      <c r="AJ547" s="567"/>
      <c r="AK547" s="69"/>
      <c r="AP547" s="71"/>
      <c r="AQ547" s="238"/>
    </row>
    <row r="548" spans="1:43" ht="30" customHeight="1" thickBot="1" x14ac:dyDescent="0.35">
      <c r="A548" s="1000"/>
      <c r="B548" s="576"/>
      <c r="C548" s="543"/>
      <c r="D548" s="558"/>
      <c r="E548" s="524"/>
      <c r="F548" s="527"/>
      <c r="G548" s="549"/>
      <c r="H548" s="552"/>
      <c r="I548" s="533"/>
      <c r="J548" s="533"/>
      <c r="K548" s="507"/>
      <c r="L548" s="539"/>
      <c r="M548" s="497"/>
      <c r="N548" s="49" t="s">
        <v>52</v>
      </c>
      <c r="O548" s="51">
        <v>0</v>
      </c>
      <c r="P548" s="51">
        <v>0.2</v>
      </c>
      <c r="Q548" s="51">
        <v>0.5</v>
      </c>
      <c r="R548" s="52">
        <v>1</v>
      </c>
      <c r="S548" s="53">
        <f t="shared" ref="S548" si="2225">SUM(O548:O548)*M547</f>
        <v>0</v>
      </c>
      <c r="T548" s="54">
        <f t="shared" ref="T548" si="2226">SUM(P548:P548)*M547</f>
        <v>8.0000000000000016E-2</v>
      </c>
      <c r="U548" s="54">
        <f t="shared" ref="U548" si="2227">SUM(Q548:Q548)*M547</f>
        <v>0.2</v>
      </c>
      <c r="V548" s="55">
        <f t="shared" ref="V548" si="2228">SUM(R548:R548)*M547</f>
        <v>0.4</v>
      </c>
      <c r="W548" s="56">
        <f t="shared" si="2112"/>
        <v>0.4</v>
      </c>
      <c r="X548" s="248"/>
      <c r="Y548" s="251"/>
      <c r="Z548" s="254"/>
      <c r="AA548" s="257"/>
      <c r="AB548" s="257"/>
      <c r="AC548" s="369"/>
      <c r="AD548" s="555"/>
      <c r="AE548" s="57"/>
      <c r="AF548" s="235"/>
      <c r="AG548" s="236"/>
      <c r="AH548" s="236"/>
      <c r="AI548" s="236"/>
      <c r="AJ548" s="567"/>
      <c r="AK548" s="69"/>
      <c r="AP548" s="71"/>
      <c r="AQ548" s="238"/>
    </row>
    <row r="549" spans="1:43" ht="30" customHeight="1" x14ac:dyDescent="0.3">
      <c r="A549" s="1000"/>
      <c r="B549" s="576"/>
      <c r="C549" s="543"/>
      <c r="D549" s="558"/>
      <c r="E549" s="524"/>
      <c r="F549" s="527"/>
      <c r="G549" s="549"/>
      <c r="H549" s="552"/>
      <c r="I549" s="533"/>
      <c r="J549" s="533"/>
      <c r="K549" s="507"/>
      <c r="L549" s="540" t="s">
        <v>661</v>
      </c>
      <c r="M549" s="496">
        <v>0.2</v>
      </c>
      <c r="N549" s="72" t="s">
        <v>46</v>
      </c>
      <c r="O549" s="103">
        <v>0</v>
      </c>
      <c r="P549" s="90">
        <v>0</v>
      </c>
      <c r="Q549" s="90">
        <v>0.4</v>
      </c>
      <c r="R549" s="89">
        <v>1</v>
      </c>
      <c r="S549" s="65">
        <f t="shared" ref="S549" si="2229">SUM(O549:O549)*M549</f>
        <v>0</v>
      </c>
      <c r="T549" s="66">
        <f t="shared" ref="T549" si="2230">SUM(P549:P549)*M549</f>
        <v>0</v>
      </c>
      <c r="U549" s="66">
        <f t="shared" ref="U549" si="2231">SUM(Q549:Q549)*M549</f>
        <v>8.0000000000000016E-2</v>
      </c>
      <c r="V549" s="67">
        <f t="shared" ref="V549" si="2232">SUM(R549:R549)*M549</f>
        <v>0.2</v>
      </c>
      <c r="W549" s="68">
        <f t="shared" si="2112"/>
        <v>0.2</v>
      </c>
      <c r="X549" s="248"/>
      <c r="Y549" s="251"/>
      <c r="Z549" s="254"/>
      <c r="AA549" s="257"/>
      <c r="AB549" s="257"/>
      <c r="AC549" s="369"/>
      <c r="AD549" s="555"/>
      <c r="AE549" s="47"/>
      <c r="AF549" s="228" t="str">
        <f t="shared" si="1999"/>
        <v>EQUILIBRADA</v>
      </c>
      <c r="AG549" s="236"/>
      <c r="AH549" s="236"/>
      <c r="AI549" s="236"/>
      <c r="AJ549" s="567"/>
      <c r="AK549" s="69"/>
      <c r="AP549" s="71"/>
      <c r="AQ549" s="238"/>
    </row>
    <row r="550" spans="1:43" ht="30" customHeight="1" thickBot="1" x14ac:dyDescent="0.35">
      <c r="A550" s="1000"/>
      <c r="B550" s="576"/>
      <c r="C550" s="544"/>
      <c r="D550" s="559"/>
      <c r="E550" s="525"/>
      <c r="F550" s="528"/>
      <c r="G550" s="550"/>
      <c r="H550" s="553"/>
      <c r="I550" s="534"/>
      <c r="J550" s="534"/>
      <c r="K550" s="508"/>
      <c r="L550" s="541"/>
      <c r="M550" s="499"/>
      <c r="N550" s="73" t="s">
        <v>52</v>
      </c>
      <c r="O550" s="108">
        <v>0</v>
      </c>
      <c r="P550" s="75">
        <v>0</v>
      </c>
      <c r="Q550" s="75">
        <v>0.4</v>
      </c>
      <c r="R550" s="76">
        <v>1</v>
      </c>
      <c r="S550" s="85">
        <f t="shared" ref="S550" si="2233">SUM(O550:O550)*M549</f>
        <v>0</v>
      </c>
      <c r="T550" s="86">
        <f t="shared" ref="T550" si="2234">SUM(P550:P550)*M549</f>
        <v>0</v>
      </c>
      <c r="U550" s="86">
        <f t="shared" ref="U550" si="2235">SUM(Q550:Q550)*M549</f>
        <v>8.0000000000000016E-2</v>
      </c>
      <c r="V550" s="87">
        <f t="shared" ref="V550" si="2236">SUM(R550:R550)*M549</f>
        <v>0.2</v>
      </c>
      <c r="W550" s="88">
        <f t="shared" si="2112"/>
        <v>0.2</v>
      </c>
      <c r="X550" s="249"/>
      <c r="Y550" s="252"/>
      <c r="Z550" s="255"/>
      <c r="AA550" s="258"/>
      <c r="AB550" s="258"/>
      <c r="AC550" s="369"/>
      <c r="AD550" s="555"/>
      <c r="AE550" s="57"/>
      <c r="AF550" s="235"/>
      <c r="AG550" s="229"/>
      <c r="AH550" s="229"/>
      <c r="AI550" s="236"/>
      <c r="AJ550" s="567"/>
      <c r="AK550" s="69"/>
      <c r="AP550" s="71"/>
      <c r="AQ550" s="239"/>
    </row>
    <row r="551" spans="1:43" ht="50.1" customHeight="1" x14ac:dyDescent="0.3">
      <c r="A551" s="1000"/>
      <c r="B551" s="576"/>
      <c r="C551" s="542">
        <v>35</v>
      </c>
      <c r="D551" s="545" t="s">
        <v>662</v>
      </c>
      <c r="E551" s="523">
        <v>39</v>
      </c>
      <c r="F551" s="526" t="s">
        <v>663</v>
      </c>
      <c r="G551" s="548" t="s">
        <v>664</v>
      </c>
      <c r="H551" s="551">
        <v>73</v>
      </c>
      <c r="I551" s="532" t="s">
        <v>665</v>
      </c>
      <c r="J551" s="532" t="s">
        <v>608</v>
      </c>
      <c r="K551" s="506">
        <v>1</v>
      </c>
      <c r="L551" s="538" t="s">
        <v>666</v>
      </c>
      <c r="M551" s="516">
        <v>0.2</v>
      </c>
      <c r="N551" s="39" t="s">
        <v>46</v>
      </c>
      <c r="O551" s="41">
        <v>1</v>
      </c>
      <c r="P551" s="41">
        <v>1</v>
      </c>
      <c r="Q551" s="41">
        <v>1</v>
      </c>
      <c r="R551" s="42">
        <v>1</v>
      </c>
      <c r="S551" s="43">
        <f t="shared" ref="S551" si="2237">SUM(O551:O551)*M551</f>
        <v>0.2</v>
      </c>
      <c r="T551" s="44">
        <f t="shared" ref="T551" si="2238">SUM(P551:P551)*M551</f>
        <v>0.2</v>
      </c>
      <c r="U551" s="44">
        <f t="shared" ref="U551" si="2239">SUM(Q551:Q551)*M551</f>
        <v>0.2</v>
      </c>
      <c r="V551" s="45">
        <f t="shared" ref="V551" si="2240">SUM(R551:R551)*M551</f>
        <v>0.2</v>
      </c>
      <c r="W551" s="46">
        <f t="shared" si="2112"/>
        <v>0.2</v>
      </c>
      <c r="X551" s="247">
        <f>+S552+S554+S558+S556</f>
        <v>0.22000000000000003</v>
      </c>
      <c r="Y551" s="250">
        <f>+T552+T554+T558+T556</f>
        <v>0.32000000000000006</v>
      </c>
      <c r="Z551" s="253">
        <f>+U552+U554+U558+U556</f>
        <v>0.34000000000000008</v>
      </c>
      <c r="AA551" s="256">
        <f>+V552+V554+V558+V556</f>
        <v>1</v>
      </c>
      <c r="AB551" s="256">
        <f>+W552+W554+W558+W556</f>
        <v>1</v>
      </c>
      <c r="AC551" s="369"/>
      <c r="AD551" s="555"/>
      <c r="AE551" s="47"/>
      <c r="AF551" s="228" t="str">
        <f t="shared" si="1999"/>
        <v>EQUILIBRADA</v>
      </c>
      <c r="AG551" s="228" t="str">
        <f>IF(COUNTIF(AF551:AF558,"PARA MEJORAR")&gt;=1,"PARA MEJORAR","BIEN")</f>
        <v>BIEN</v>
      </c>
      <c r="AH551" s="228" t="str">
        <f>IF(COUNTIF(AG551:AG558,"PARA MEJORAR")&gt;=1,"PARA MEJORAR","BIEN")</f>
        <v>BIEN</v>
      </c>
      <c r="AI551" s="236"/>
      <c r="AJ551" s="567"/>
      <c r="AK551" s="58"/>
      <c r="AL551" s="59"/>
      <c r="AM551" s="59"/>
      <c r="AN551" s="59"/>
      <c r="AO551" s="59"/>
      <c r="AP551" s="60"/>
      <c r="AQ551" s="237"/>
    </row>
    <row r="552" spans="1:43" ht="50.1" customHeight="1" thickBot="1" x14ac:dyDescent="0.35">
      <c r="A552" s="1000"/>
      <c r="B552" s="576"/>
      <c r="C552" s="543"/>
      <c r="D552" s="546"/>
      <c r="E552" s="524"/>
      <c r="F552" s="527"/>
      <c r="G552" s="549"/>
      <c r="H552" s="552"/>
      <c r="I552" s="533"/>
      <c r="J552" s="533"/>
      <c r="K552" s="507"/>
      <c r="L552" s="539"/>
      <c r="M552" s="497"/>
      <c r="N552" s="49" t="s">
        <v>52</v>
      </c>
      <c r="O552" s="51">
        <v>1</v>
      </c>
      <c r="P552" s="51">
        <v>1</v>
      </c>
      <c r="Q552" s="51">
        <v>1</v>
      </c>
      <c r="R552" s="52">
        <v>1</v>
      </c>
      <c r="S552" s="53">
        <f t="shared" ref="S552" si="2241">SUM(O552:O552)*M551</f>
        <v>0.2</v>
      </c>
      <c r="T552" s="54">
        <f t="shared" ref="T552" si="2242">SUM(P552:P552)*M551</f>
        <v>0.2</v>
      </c>
      <c r="U552" s="54">
        <f t="shared" ref="U552" si="2243">SUM(Q552:Q552)*M551</f>
        <v>0.2</v>
      </c>
      <c r="V552" s="55">
        <f t="shared" ref="V552" si="2244">SUM(R552:R552)*M551</f>
        <v>0.2</v>
      </c>
      <c r="W552" s="56">
        <f t="shared" si="2112"/>
        <v>0.2</v>
      </c>
      <c r="X552" s="248"/>
      <c r="Y552" s="251"/>
      <c r="Z552" s="254"/>
      <c r="AA552" s="257"/>
      <c r="AB552" s="257"/>
      <c r="AC552" s="369"/>
      <c r="AD552" s="555"/>
      <c r="AE552" s="57"/>
      <c r="AF552" s="235"/>
      <c r="AG552" s="236"/>
      <c r="AH552" s="236"/>
      <c r="AI552" s="236"/>
      <c r="AJ552" s="567"/>
      <c r="AK552" s="69"/>
      <c r="AP552" s="71"/>
      <c r="AQ552" s="238"/>
    </row>
    <row r="553" spans="1:43" ht="39.950000000000003" customHeight="1" x14ac:dyDescent="0.3">
      <c r="A553" s="1000"/>
      <c r="B553" s="576"/>
      <c r="C553" s="543"/>
      <c r="D553" s="546"/>
      <c r="E553" s="524"/>
      <c r="F553" s="527"/>
      <c r="G553" s="549"/>
      <c r="H553" s="552"/>
      <c r="I553" s="533"/>
      <c r="J553" s="533"/>
      <c r="K553" s="507"/>
      <c r="L553" s="540" t="s">
        <v>667</v>
      </c>
      <c r="M553" s="496">
        <v>0.4</v>
      </c>
      <c r="N553" s="72" t="s">
        <v>46</v>
      </c>
      <c r="O553" s="103">
        <v>0</v>
      </c>
      <c r="P553" s="90">
        <v>0.2</v>
      </c>
      <c r="Q553" s="90">
        <v>1</v>
      </c>
      <c r="R553" s="89">
        <v>1</v>
      </c>
      <c r="S553" s="65">
        <f t="shared" ref="S553" si="2245">SUM(O553:O553)*M553</f>
        <v>0</v>
      </c>
      <c r="T553" s="66">
        <f t="shared" ref="T553" si="2246">SUM(P553:P553)*M553</f>
        <v>8.0000000000000016E-2</v>
      </c>
      <c r="U553" s="66">
        <f t="shared" ref="U553" si="2247">SUM(Q553:Q553)*M553</f>
        <v>0.4</v>
      </c>
      <c r="V553" s="67">
        <f t="shared" ref="V553" si="2248">SUM(R553:R553)*M553</f>
        <v>0.4</v>
      </c>
      <c r="W553" s="68">
        <f t="shared" si="2112"/>
        <v>0.4</v>
      </c>
      <c r="X553" s="248"/>
      <c r="Y553" s="251"/>
      <c r="Z553" s="254"/>
      <c r="AA553" s="257"/>
      <c r="AB553" s="257"/>
      <c r="AC553" s="369"/>
      <c r="AD553" s="555"/>
      <c r="AE553" s="47"/>
      <c r="AF553" s="228" t="str">
        <f t="shared" si="1999"/>
        <v>EQUILIBRADA</v>
      </c>
      <c r="AG553" s="236"/>
      <c r="AH553" s="236"/>
      <c r="AI553" s="236"/>
      <c r="AJ553" s="567"/>
      <c r="AK553" s="69"/>
      <c r="AP553" s="71"/>
      <c r="AQ553" s="238"/>
    </row>
    <row r="554" spans="1:43" ht="39.950000000000003" customHeight="1" thickBot="1" x14ac:dyDescent="0.35">
      <c r="A554" s="1000"/>
      <c r="B554" s="576"/>
      <c r="C554" s="543"/>
      <c r="D554" s="546"/>
      <c r="E554" s="524"/>
      <c r="F554" s="527"/>
      <c r="G554" s="549"/>
      <c r="H554" s="552"/>
      <c r="I554" s="533"/>
      <c r="J554" s="533"/>
      <c r="K554" s="507"/>
      <c r="L554" s="539"/>
      <c r="M554" s="497"/>
      <c r="N554" s="49" t="s">
        <v>52</v>
      </c>
      <c r="O554" s="51">
        <v>0</v>
      </c>
      <c r="P554" s="51">
        <v>0.2</v>
      </c>
      <c r="Q554" s="51">
        <v>0.2</v>
      </c>
      <c r="R554" s="52">
        <v>1</v>
      </c>
      <c r="S554" s="53">
        <f t="shared" ref="S554" si="2249">SUM(O554:O554)*M553</f>
        <v>0</v>
      </c>
      <c r="T554" s="54">
        <f t="shared" ref="T554" si="2250">SUM(P554:P554)*M553</f>
        <v>8.0000000000000016E-2</v>
      </c>
      <c r="U554" s="54">
        <f t="shared" ref="U554" si="2251">SUM(Q554:Q554)*M553</f>
        <v>8.0000000000000016E-2</v>
      </c>
      <c r="V554" s="55">
        <f t="shared" ref="V554" si="2252">SUM(R554:R554)*M553</f>
        <v>0.4</v>
      </c>
      <c r="W554" s="56">
        <f t="shared" si="2112"/>
        <v>0.4</v>
      </c>
      <c r="X554" s="248"/>
      <c r="Y554" s="251"/>
      <c r="Z554" s="254"/>
      <c r="AA554" s="257"/>
      <c r="AB554" s="257"/>
      <c r="AC554" s="369"/>
      <c r="AD554" s="555"/>
      <c r="AE554" s="57"/>
      <c r="AF554" s="235"/>
      <c r="AG554" s="236"/>
      <c r="AH554" s="236"/>
      <c r="AI554" s="236"/>
      <c r="AJ554" s="567"/>
      <c r="AK554" s="69"/>
      <c r="AP554" s="71"/>
      <c r="AQ554" s="238"/>
    </row>
    <row r="555" spans="1:43" ht="50.1" customHeight="1" x14ac:dyDescent="0.3">
      <c r="A555" s="1000"/>
      <c r="B555" s="576"/>
      <c r="C555" s="543"/>
      <c r="D555" s="546"/>
      <c r="E555" s="524"/>
      <c r="F555" s="527"/>
      <c r="G555" s="549"/>
      <c r="H555" s="552"/>
      <c r="I555" s="533"/>
      <c r="J555" s="533"/>
      <c r="K555" s="507"/>
      <c r="L555" s="540" t="s">
        <v>668</v>
      </c>
      <c r="M555" s="496">
        <v>0.2</v>
      </c>
      <c r="N555" s="72" t="s">
        <v>46</v>
      </c>
      <c r="O555" s="103">
        <v>0</v>
      </c>
      <c r="P555" s="90">
        <v>0</v>
      </c>
      <c r="Q555" s="90">
        <v>0.1</v>
      </c>
      <c r="R555" s="89">
        <v>1</v>
      </c>
      <c r="S555" s="65">
        <f t="shared" ref="S555" si="2253">SUM(O555:O555)*M555</f>
        <v>0</v>
      </c>
      <c r="T555" s="66">
        <f t="shared" ref="T555" si="2254">SUM(P555:P555)*M555</f>
        <v>0</v>
      </c>
      <c r="U555" s="66">
        <f t="shared" ref="U555" si="2255">SUM(Q555:Q555)*M555</f>
        <v>2.0000000000000004E-2</v>
      </c>
      <c r="V555" s="67">
        <f t="shared" ref="V555" si="2256">SUM(R555:R555)*M555</f>
        <v>0.2</v>
      </c>
      <c r="W555" s="68">
        <f t="shared" si="2112"/>
        <v>0.2</v>
      </c>
      <c r="X555" s="248"/>
      <c r="Y555" s="251"/>
      <c r="Z555" s="254"/>
      <c r="AA555" s="257"/>
      <c r="AB555" s="257"/>
      <c r="AC555" s="369"/>
      <c r="AD555" s="555"/>
      <c r="AE555" s="47"/>
      <c r="AF555" s="228" t="str">
        <f t="shared" ref="AF555:AF617" si="2257">+IF(R556&gt;R555,"SUPERADA",IF(V556=V555,"EQUILIBRADA",IF(V556&lt;V555,"PARA MEJORAR")))</f>
        <v>EQUILIBRADA</v>
      </c>
      <c r="AG555" s="236"/>
      <c r="AH555" s="236"/>
      <c r="AI555" s="236"/>
      <c r="AJ555" s="567"/>
      <c r="AK555" s="69"/>
      <c r="AP555" s="71"/>
      <c r="AQ555" s="238"/>
    </row>
    <row r="556" spans="1:43" ht="50.1" customHeight="1" thickBot="1" x14ac:dyDescent="0.35">
      <c r="A556" s="1000"/>
      <c r="B556" s="576"/>
      <c r="C556" s="543"/>
      <c r="D556" s="546"/>
      <c r="E556" s="524"/>
      <c r="F556" s="527"/>
      <c r="G556" s="549"/>
      <c r="H556" s="552"/>
      <c r="I556" s="533"/>
      <c r="J556" s="533"/>
      <c r="K556" s="507"/>
      <c r="L556" s="539"/>
      <c r="M556" s="497"/>
      <c r="N556" s="49" t="s">
        <v>52</v>
      </c>
      <c r="O556" s="51">
        <v>0</v>
      </c>
      <c r="P556" s="51">
        <v>0</v>
      </c>
      <c r="Q556" s="51">
        <v>0.1</v>
      </c>
      <c r="R556" s="52">
        <v>1</v>
      </c>
      <c r="S556" s="53">
        <f t="shared" ref="S556" si="2258">SUM(O556:O556)*M555</f>
        <v>0</v>
      </c>
      <c r="T556" s="54">
        <f t="shared" ref="T556" si="2259">SUM(P556:P556)*M555</f>
        <v>0</v>
      </c>
      <c r="U556" s="54">
        <f t="shared" ref="U556" si="2260">SUM(Q556:Q556)*M555</f>
        <v>2.0000000000000004E-2</v>
      </c>
      <c r="V556" s="55">
        <f t="shared" ref="V556" si="2261">SUM(R556:R556)*M555</f>
        <v>0.2</v>
      </c>
      <c r="W556" s="56">
        <f t="shared" si="2112"/>
        <v>0.2</v>
      </c>
      <c r="X556" s="248"/>
      <c r="Y556" s="251"/>
      <c r="Z556" s="254"/>
      <c r="AA556" s="257"/>
      <c r="AB556" s="257"/>
      <c r="AC556" s="369"/>
      <c r="AD556" s="555"/>
      <c r="AE556" s="57"/>
      <c r="AF556" s="235"/>
      <c r="AG556" s="236"/>
      <c r="AH556" s="236"/>
      <c r="AI556" s="236"/>
      <c r="AJ556" s="567"/>
      <c r="AK556" s="69"/>
      <c r="AP556" s="71"/>
      <c r="AQ556" s="238"/>
    </row>
    <row r="557" spans="1:43" ht="30" customHeight="1" x14ac:dyDescent="0.3">
      <c r="A557" s="1000"/>
      <c r="B557" s="576"/>
      <c r="C557" s="543"/>
      <c r="D557" s="546"/>
      <c r="E557" s="524"/>
      <c r="F557" s="527"/>
      <c r="G557" s="549"/>
      <c r="H557" s="552"/>
      <c r="I557" s="533"/>
      <c r="J557" s="533"/>
      <c r="K557" s="507"/>
      <c r="L557" s="540" t="s">
        <v>669</v>
      </c>
      <c r="M557" s="496">
        <v>0.2</v>
      </c>
      <c r="N557" s="72" t="s">
        <v>46</v>
      </c>
      <c r="O557" s="103">
        <v>0.1</v>
      </c>
      <c r="P557" s="90">
        <v>0.2</v>
      </c>
      <c r="Q557" s="90">
        <v>0.5</v>
      </c>
      <c r="R557" s="89">
        <v>1</v>
      </c>
      <c r="S557" s="65">
        <f t="shared" ref="S557" si="2262">SUM(O557:O557)*M557</f>
        <v>2.0000000000000004E-2</v>
      </c>
      <c r="T557" s="66">
        <f t="shared" ref="T557" si="2263">SUM(P557:P557)*M557</f>
        <v>4.0000000000000008E-2</v>
      </c>
      <c r="U557" s="66">
        <f t="shared" ref="U557" si="2264">SUM(Q557:Q557)*M557</f>
        <v>0.1</v>
      </c>
      <c r="V557" s="67">
        <f t="shared" ref="V557" si="2265">SUM(R557:R557)*M557</f>
        <v>0.2</v>
      </c>
      <c r="W557" s="68">
        <f t="shared" si="2112"/>
        <v>0.2</v>
      </c>
      <c r="X557" s="248"/>
      <c r="Y557" s="251"/>
      <c r="Z557" s="254"/>
      <c r="AA557" s="257"/>
      <c r="AB557" s="257"/>
      <c r="AC557" s="369"/>
      <c r="AD557" s="555"/>
      <c r="AE557" s="47"/>
      <c r="AF557" s="228" t="str">
        <f t="shared" si="2257"/>
        <v>EQUILIBRADA</v>
      </c>
      <c r="AG557" s="236"/>
      <c r="AH557" s="236"/>
      <c r="AI557" s="236"/>
      <c r="AJ557" s="567"/>
      <c r="AK557" s="69"/>
      <c r="AP557" s="71"/>
      <c r="AQ557" s="238"/>
    </row>
    <row r="558" spans="1:43" ht="30" customHeight="1" thickBot="1" x14ac:dyDescent="0.35">
      <c r="A558" s="1000"/>
      <c r="B558" s="576"/>
      <c r="C558" s="544"/>
      <c r="D558" s="547"/>
      <c r="E558" s="525"/>
      <c r="F558" s="528"/>
      <c r="G558" s="550"/>
      <c r="H558" s="553"/>
      <c r="I558" s="534"/>
      <c r="J558" s="534"/>
      <c r="K558" s="508"/>
      <c r="L558" s="541"/>
      <c r="M558" s="499"/>
      <c r="N558" s="73" t="s">
        <v>52</v>
      </c>
      <c r="O558" s="75">
        <v>0.1</v>
      </c>
      <c r="P558" s="75">
        <v>0.2</v>
      </c>
      <c r="Q558" s="75">
        <v>0.2</v>
      </c>
      <c r="R558" s="76">
        <v>1</v>
      </c>
      <c r="S558" s="85">
        <f t="shared" ref="S558" si="2266">SUM(O558:O558)*M557</f>
        <v>2.0000000000000004E-2</v>
      </c>
      <c r="T558" s="86">
        <f t="shared" ref="T558" si="2267">SUM(P558:P558)*M557</f>
        <v>4.0000000000000008E-2</v>
      </c>
      <c r="U558" s="86">
        <f t="shared" ref="U558" si="2268">SUM(Q558:Q558)*M557</f>
        <v>4.0000000000000008E-2</v>
      </c>
      <c r="V558" s="87">
        <f t="shared" ref="V558" si="2269">SUM(R558:R558)*M557</f>
        <v>0.2</v>
      </c>
      <c r="W558" s="88">
        <f t="shared" si="2112"/>
        <v>0.2</v>
      </c>
      <c r="X558" s="249"/>
      <c r="Y558" s="252"/>
      <c r="Z558" s="255"/>
      <c r="AA558" s="258"/>
      <c r="AB558" s="258"/>
      <c r="AC558" s="369"/>
      <c r="AD558" s="555"/>
      <c r="AE558" s="57"/>
      <c r="AF558" s="235"/>
      <c r="AG558" s="229"/>
      <c r="AH558" s="229"/>
      <c r="AI558" s="236"/>
      <c r="AJ558" s="567"/>
      <c r="AK558" s="69"/>
      <c r="AP558" s="71"/>
      <c r="AQ558" s="239"/>
    </row>
    <row r="559" spans="1:43" ht="39.950000000000003" customHeight="1" x14ac:dyDescent="0.3">
      <c r="A559" s="1000"/>
      <c r="B559" s="576"/>
      <c r="C559" s="542">
        <v>36</v>
      </c>
      <c r="D559" s="545" t="s">
        <v>670</v>
      </c>
      <c r="E559" s="523">
        <v>40</v>
      </c>
      <c r="F559" s="526" t="s">
        <v>671</v>
      </c>
      <c r="G559" s="548" t="s">
        <v>672</v>
      </c>
      <c r="H559" s="551">
        <v>74</v>
      </c>
      <c r="I559" s="532" t="s">
        <v>673</v>
      </c>
      <c r="J559" s="532" t="s">
        <v>608</v>
      </c>
      <c r="K559" s="535">
        <v>1</v>
      </c>
      <c r="L559" s="538" t="s">
        <v>674</v>
      </c>
      <c r="M559" s="516">
        <v>0.3</v>
      </c>
      <c r="N559" s="39" t="s">
        <v>46</v>
      </c>
      <c r="O559" s="41">
        <v>0</v>
      </c>
      <c r="P559" s="41">
        <v>1</v>
      </c>
      <c r="Q559" s="41">
        <v>1</v>
      </c>
      <c r="R559" s="42">
        <v>1</v>
      </c>
      <c r="S559" s="43">
        <f t="shared" ref="S559" si="2270">SUM(O559:O559)*M559</f>
        <v>0</v>
      </c>
      <c r="T559" s="44">
        <f t="shared" ref="T559" si="2271">SUM(P559:P559)*M559</f>
        <v>0.3</v>
      </c>
      <c r="U559" s="44">
        <f t="shared" ref="U559" si="2272">SUM(Q559:Q559)*M559</f>
        <v>0.3</v>
      </c>
      <c r="V559" s="45">
        <f t="shared" ref="V559" si="2273">SUM(R559:R559)*M559</f>
        <v>0.3</v>
      </c>
      <c r="W559" s="46">
        <f t="shared" si="2112"/>
        <v>0.3</v>
      </c>
      <c r="X559" s="247">
        <f>+S560+S562</f>
        <v>0</v>
      </c>
      <c r="Y559" s="250">
        <f>+T560+T562</f>
        <v>0.3</v>
      </c>
      <c r="Z559" s="253">
        <f>+U560+U562</f>
        <v>0.64999999999999991</v>
      </c>
      <c r="AA559" s="256">
        <f>+V560+V562</f>
        <v>1</v>
      </c>
      <c r="AB559" s="256">
        <f>+W560+W562</f>
        <v>1</v>
      </c>
      <c r="AC559" s="369"/>
      <c r="AD559" s="555"/>
      <c r="AE559" s="47"/>
      <c r="AF559" s="228" t="str">
        <f t="shared" si="2257"/>
        <v>EQUILIBRADA</v>
      </c>
      <c r="AG559" s="228" t="str">
        <f>IF(COUNTIF(AF559:AF562,"PARA MEJORAR")&gt;=1,"PARA MEJORAR","BIEN")</f>
        <v>BIEN</v>
      </c>
      <c r="AH559" s="228" t="str">
        <f>IF(COUNTIF(AG559:AG562,"PARA MEJORAR")&gt;=1,"PARA MEJORAR","BIEN")</f>
        <v>BIEN</v>
      </c>
      <c r="AI559" s="236"/>
      <c r="AJ559" s="567"/>
      <c r="AK559" s="58"/>
      <c r="AL559" s="59"/>
      <c r="AM559" s="59"/>
      <c r="AN559" s="59"/>
      <c r="AO559" s="59"/>
      <c r="AP559" s="60"/>
      <c r="AQ559" s="237"/>
    </row>
    <row r="560" spans="1:43" ht="39.950000000000003" customHeight="1" thickBot="1" x14ac:dyDescent="0.35">
      <c r="A560" s="1000"/>
      <c r="B560" s="576"/>
      <c r="C560" s="543"/>
      <c r="D560" s="546"/>
      <c r="E560" s="524"/>
      <c r="F560" s="527"/>
      <c r="G560" s="549"/>
      <c r="H560" s="552"/>
      <c r="I560" s="533"/>
      <c r="J560" s="533"/>
      <c r="K560" s="536"/>
      <c r="L560" s="539"/>
      <c r="M560" s="497"/>
      <c r="N560" s="49" t="s">
        <v>52</v>
      </c>
      <c r="O560" s="51">
        <v>0</v>
      </c>
      <c r="P560" s="51">
        <v>1</v>
      </c>
      <c r="Q560" s="51">
        <v>1</v>
      </c>
      <c r="R560" s="52">
        <v>1</v>
      </c>
      <c r="S560" s="53">
        <f t="shared" ref="S560" si="2274">SUM(O560:O560)*M559</f>
        <v>0</v>
      </c>
      <c r="T560" s="54">
        <f t="shared" ref="T560" si="2275">SUM(P560:P560)*M559</f>
        <v>0.3</v>
      </c>
      <c r="U560" s="54">
        <f t="shared" ref="U560" si="2276">SUM(Q560:Q560)*M559</f>
        <v>0.3</v>
      </c>
      <c r="V560" s="55">
        <f t="shared" ref="V560" si="2277">SUM(R560:R560)*M559</f>
        <v>0.3</v>
      </c>
      <c r="W560" s="56">
        <f t="shared" si="2112"/>
        <v>0.3</v>
      </c>
      <c r="X560" s="248"/>
      <c r="Y560" s="251"/>
      <c r="Z560" s="254"/>
      <c r="AA560" s="257"/>
      <c r="AB560" s="257"/>
      <c r="AC560" s="369"/>
      <c r="AD560" s="555"/>
      <c r="AE560" s="57"/>
      <c r="AF560" s="235"/>
      <c r="AG560" s="236"/>
      <c r="AH560" s="236"/>
      <c r="AI560" s="236"/>
      <c r="AJ560" s="567"/>
      <c r="AK560" s="69"/>
      <c r="AP560" s="71"/>
      <c r="AQ560" s="238"/>
    </row>
    <row r="561" spans="1:43" ht="30" customHeight="1" x14ac:dyDescent="0.3">
      <c r="A561" s="1000"/>
      <c r="B561" s="576"/>
      <c r="C561" s="543"/>
      <c r="D561" s="546"/>
      <c r="E561" s="524"/>
      <c r="F561" s="527"/>
      <c r="G561" s="549"/>
      <c r="H561" s="552"/>
      <c r="I561" s="533"/>
      <c r="J561" s="533"/>
      <c r="K561" s="536"/>
      <c r="L561" s="540" t="s">
        <v>675</v>
      </c>
      <c r="M561" s="496">
        <v>0.7</v>
      </c>
      <c r="N561" s="72" t="s">
        <v>46</v>
      </c>
      <c r="O561" s="103">
        <v>0</v>
      </c>
      <c r="P561" s="90">
        <v>0</v>
      </c>
      <c r="Q561" s="90">
        <v>0.5</v>
      </c>
      <c r="R561" s="89">
        <v>1</v>
      </c>
      <c r="S561" s="65">
        <f t="shared" ref="S561" si="2278">SUM(O561:O561)*M561</f>
        <v>0</v>
      </c>
      <c r="T561" s="66">
        <f t="shared" ref="T561" si="2279">SUM(P561:P561)*M561</f>
        <v>0</v>
      </c>
      <c r="U561" s="66">
        <f t="shared" ref="U561" si="2280">SUM(Q561:Q561)*M561</f>
        <v>0.35</v>
      </c>
      <c r="V561" s="67">
        <f t="shared" ref="V561" si="2281">SUM(R561:R561)*M561</f>
        <v>0.7</v>
      </c>
      <c r="W561" s="68">
        <f t="shared" si="2112"/>
        <v>0.7</v>
      </c>
      <c r="X561" s="248"/>
      <c r="Y561" s="251"/>
      <c r="Z561" s="254"/>
      <c r="AA561" s="257"/>
      <c r="AB561" s="257"/>
      <c r="AC561" s="369"/>
      <c r="AD561" s="555"/>
      <c r="AE561" s="47"/>
      <c r="AF561" s="228" t="str">
        <f t="shared" si="2257"/>
        <v>EQUILIBRADA</v>
      </c>
      <c r="AG561" s="236"/>
      <c r="AH561" s="236"/>
      <c r="AI561" s="236"/>
      <c r="AJ561" s="567"/>
      <c r="AK561" s="69"/>
      <c r="AP561" s="71"/>
      <c r="AQ561" s="238"/>
    </row>
    <row r="562" spans="1:43" ht="30" customHeight="1" thickBot="1" x14ac:dyDescent="0.35">
      <c r="A562" s="1000"/>
      <c r="B562" s="576"/>
      <c r="C562" s="544"/>
      <c r="D562" s="547"/>
      <c r="E562" s="525"/>
      <c r="F562" s="528"/>
      <c r="G562" s="550"/>
      <c r="H562" s="553"/>
      <c r="I562" s="534"/>
      <c r="J562" s="534"/>
      <c r="K562" s="537"/>
      <c r="L562" s="541"/>
      <c r="M562" s="499"/>
      <c r="N562" s="73" t="s">
        <v>52</v>
      </c>
      <c r="O562" s="108">
        <v>0</v>
      </c>
      <c r="P562" s="75">
        <v>0</v>
      </c>
      <c r="Q562" s="75">
        <v>0.5</v>
      </c>
      <c r="R562" s="76">
        <v>1</v>
      </c>
      <c r="S562" s="85">
        <f t="shared" ref="S562" si="2282">SUM(O562:O562)*M561</f>
        <v>0</v>
      </c>
      <c r="T562" s="86">
        <f t="shared" ref="T562" si="2283">SUM(P562:P562)*M561</f>
        <v>0</v>
      </c>
      <c r="U562" s="86">
        <f t="shared" ref="U562" si="2284">SUM(Q562:Q562)*M561</f>
        <v>0.35</v>
      </c>
      <c r="V562" s="87">
        <f t="shared" ref="V562" si="2285">SUM(R562:R562)*M561</f>
        <v>0.7</v>
      </c>
      <c r="W562" s="88">
        <f t="shared" si="2112"/>
        <v>0.7</v>
      </c>
      <c r="X562" s="249"/>
      <c r="Y562" s="252"/>
      <c r="Z562" s="255"/>
      <c r="AA562" s="258"/>
      <c r="AB562" s="258"/>
      <c r="AC562" s="369"/>
      <c r="AD562" s="556"/>
      <c r="AE562" s="57"/>
      <c r="AF562" s="235"/>
      <c r="AG562" s="229"/>
      <c r="AH562" s="229"/>
      <c r="AI562" s="236"/>
      <c r="AJ562" s="567"/>
      <c r="AK562" s="69"/>
      <c r="AP562" s="71"/>
      <c r="AQ562" s="239"/>
    </row>
    <row r="563" spans="1:43" ht="30" customHeight="1" x14ac:dyDescent="0.3">
      <c r="A563" s="1000"/>
      <c r="B563" s="576"/>
      <c r="C563" s="517"/>
      <c r="D563" s="520"/>
      <c r="E563" s="523"/>
      <c r="F563" s="526"/>
      <c r="G563" s="529" t="s">
        <v>156</v>
      </c>
      <c r="H563" s="503">
        <v>75</v>
      </c>
      <c r="I563" s="506" t="s">
        <v>157</v>
      </c>
      <c r="J563" s="509" t="s">
        <v>158</v>
      </c>
      <c r="K563" s="512">
        <v>0.79900000000000004</v>
      </c>
      <c r="L563" s="515" t="s">
        <v>221</v>
      </c>
      <c r="M563" s="516">
        <v>0.33</v>
      </c>
      <c r="N563" s="39" t="s">
        <v>46</v>
      </c>
      <c r="O563" s="96">
        <v>0</v>
      </c>
      <c r="P563" s="97">
        <v>1</v>
      </c>
      <c r="Q563" s="97">
        <v>1</v>
      </c>
      <c r="R563" s="98">
        <v>1</v>
      </c>
      <c r="S563" s="43">
        <f t="shared" ref="S563" si="2286">SUM(O563:O563)*M563</f>
        <v>0</v>
      </c>
      <c r="T563" s="44">
        <f t="shared" ref="T563" si="2287">SUM(P563:P563)*M563</f>
        <v>0.33</v>
      </c>
      <c r="U563" s="44">
        <f t="shared" ref="U563" si="2288">SUM(Q563:Q563)*M563</f>
        <v>0.33</v>
      </c>
      <c r="V563" s="45">
        <f t="shared" ref="V563" si="2289">SUM(R563:R563)*M563</f>
        <v>0.33</v>
      </c>
      <c r="W563" s="46">
        <f t="shared" si="2112"/>
        <v>0.33</v>
      </c>
      <c r="X563" s="247">
        <f>+S564+S568+S566</f>
        <v>0</v>
      </c>
      <c r="Y563" s="250">
        <f>+T564+T568+T566</f>
        <v>9.9000000000000005E-2</v>
      </c>
      <c r="Z563" s="253">
        <f>+U564+U568+U566</f>
        <v>0.73299999999999998</v>
      </c>
      <c r="AA563" s="256">
        <f>+V564+V568+V566</f>
        <v>0.79900000000000004</v>
      </c>
      <c r="AB563" s="256">
        <f>+W564+W568+W566</f>
        <v>0.79900000000000004</v>
      </c>
      <c r="AC563" s="369"/>
      <c r="AD563" s="500" t="s">
        <v>676</v>
      </c>
      <c r="AE563" s="47"/>
      <c r="AF563" s="228" t="str">
        <f t="shared" si="2257"/>
        <v>EQUILIBRADA</v>
      </c>
      <c r="AG563" s="228" t="str">
        <f>IF(COUNTIF(AF563:AF568,"PARA MEJORAR")&gt;=1,"PARA MEJORAR","BIEN")</f>
        <v>PARA MEJORAR</v>
      </c>
      <c r="AH563" s="228"/>
      <c r="AI563" s="236"/>
      <c r="AJ563" s="567"/>
      <c r="AK563" s="93"/>
      <c r="AL563" s="94"/>
      <c r="AM563" s="94"/>
      <c r="AN563" s="94"/>
      <c r="AO563" s="94"/>
      <c r="AP563" s="95"/>
      <c r="AQ563" s="237"/>
    </row>
    <row r="564" spans="1:43" ht="30" customHeight="1" thickBot="1" x14ac:dyDescent="0.35">
      <c r="A564" s="1000"/>
      <c r="B564" s="576"/>
      <c r="C564" s="518"/>
      <c r="D564" s="521"/>
      <c r="E564" s="524"/>
      <c r="F564" s="527"/>
      <c r="G564" s="530"/>
      <c r="H564" s="504"/>
      <c r="I564" s="507"/>
      <c r="J564" s="510"/>
      <c r="K564" s="513"/>
      <c r="L564" s="495"/>
      <c r="M564" s="497"/>
      <c r="N564" s="49" t="s">
        <v>52</v>
      </c>
      <c r="O564" s="99">
        <v>0</v>
      </c>
      <c r="P564" s="100">
        <v>0.3</v>
      </c>
      <c r="Q564" s="100">
        <v>0.8</v>
      </c>
      <c r="R564" s="101">
        <v>1</v>
      </c>
      <c r="S564" s="53">
        <f t="shared" ref="S564" si="2290">SUM(O564:O564)*M563</f>
        <v>0</v>
      </c>
      <c r="T564" s="54">
        <f t="shared" ref="T564" si="2291">SUM(P564:P564)*M563</f>
        <v>9.9000000000000005E-2</v>
      </c>
      <c r="U564" s="54">
        <f t="shared" ref="U564" si="2292">SUM(Q564:Q564)*M563</f>
        <v>0.26400000000000001</v>
      </c>
      <c r="V564" s="55">
        <f t="shared" ref="V564" si="2293">SUM(R564:R564)*M563</f>
        <v>0.33</v>
      </c>
      <c r="W564" s="56">
        <f t="shared" si="2112"/>
        <v>0.33</v>
      </c>
      <c r="X564" s="248"/>
      <c r="Y564" s="251"/>
      <c r="Z564" s="254"/>
      <c r="AA564" s="257"/>
      <c r="AB564" s="257"/>
      <c r="AC564" s="369"/>
      <c r="AD564" s="501"/>
      <c r="AE564" s="57"/>
      <c r="AF564" s="235"/>
      <c r="AG564" s="236"/>
      <c r="AH564" s="236"/>
      <c r="AI564" s="236"/>
      <c r="AJ564" s="567"/>
      <c r="AK564" s="69"/>
      <c r="AP564" s="71"/>
      <c r="AQ564" s="238"/>
    </row>
    <row r="565" spans="1:43" ht="30" customHeight="1" x14ac:dyDescent="0.3">
      <c r="A565" s="1000"/>
      <c r="B565" s="576"/>
      <c r="C565" s="518"/>
      <c r="D565" s="521"/>
      <c r="E565" s="524"/>
      <c r="F565" s="527"/>
      <c r="G565" s="530"/>
      <c r="H565" s="504"/>
      <c r="I565" s="507"/>
      <c r="J565" s="510"/>
      <c r="K565" s="513"/>
      <c r="L565" s="494" t="s">
        <v>162</v>
      </c>
      <c r="M565" s="496">
        <v>0.33</v>
      </c>
      <c r="N565" s="72" t="s">
        <v>46</v>
      </c>
      <c r="O565" s="102">
        <v>0</v>
      </c>
      <c r="P565" s="103">
        <v>0</v>
      </c>
      <c r="Q565" s="103">
        <v>1</v>
      </c>
      <c r="R565" s="104">
        <v>1</v>
      </c>
      <c r="S565" s="65">
        <f t="shared" ref="S565" si="2294">SUM(O565:O565)*M565</f>
        <v>0</v>
      </c>
      <c r="T565" s="66">
        <f t="shared" ref="T565" si="2295">SUM(P565:P565)*M565</f>
        <v>0</v>
      </c>
      <c r="U565" s="66">
        <f t="shared" ref="U565" si="2296">SUM(Q565:Q565)*M565</f>
        <v>0.33</v>
      </c>
      <c r="V565" s="67">
        <f t="shared" ref="V565" si="2297">SUM(R565:R565)*M565</f>
        <v>0.33</v>
      </c>
      <c r="W565" s="68">
        <f t="shared" si="2112"/>
        <v>0.33</v>
      </c>
      <c r="X565" s="248"/>
      <c r="Y565" s="251"/>
      <c r="Z565" s="254"/>
      <c r="AA565" s="257"/>
      <c r="AB565" s="257"/>
      <c r="AC565" s="369"/>
      <c r="AD565" s="501"/>
      <c r="AE565" s="47"/>
      <c r="AF565" s="228" t="str">
        <f t="shared" si="2257"/>
        <v>PARA MEJORAR</v>
      </c>
      <c r="AG565" s="236"/>
      <c r="AH565" s="236"/>
      <c r="AI565" s="236"/>
      <c r="AJ565" s="567"/>
      <c r="AK565" s="69"/>
      <c r="AP565" s="71"/>
      <c r="AQ565" s="238"/>
    </row>
    <row r="566" spans="1:43" ht="30" customHeight="1" thickBot="1" x14ac:dyDescent="0.35">
      <c r="A566" s="1000"/>
      <c r="B566" s="576"/>
      <c r="C566" s="518"/>
      <c r="D566" s="521"/>
      <c r="E566" s="524"/>
      <c r="F566" s="527"/>
      <c r="G566" s="530"/>
      <c r="H566" s="504"/>
      <c r="I566" s="507"/>
      <c r="J566" s="510"/>
      <c r="K566" s="513"/>
      <c r="L566" s="495"/>
      <c r="M566" s="497"/>
      <c r="N566" s="105" t="s">
        <v>52</v>
      </c>
      <c r="O566" s="99">
        <v>0</v>
      </c>
      <c r="P566" s="100">
        <v>0</v>
      </c>
      <c r="Q566" s="100">
        <v>0.7</v>
      </c>
      <c r="R566" s="101">
        <v>0.7</v>
      </c>
      <c r="S566" s="53">
        <f t="shared" ref="S566" si="2298">SUM(O566:O566)*M565</f>
        <v>0</v>
      </c>
      <c r="T566" s="54">
        <f t="shared" ref="T566" si="2299">SUM(P566:P566)*M565</f>
        <v>0</v>
      </c>
      <c r="U566" s="54">
        <f t="shared" ref="U566" si="2300">SUM(Q566:Q566)*M565</f>
        <v>0.23099999999999998</v>
      </c>
      <c r="V566" s="55">
        <f t="shared" ref="V566" si="2301">SUM(R566:R566)*M565</f>
        <v>0.23099999999999998</v>
      </c>
      <c r="W566" s="56">
        <f t="shared" si="2112"/>
        <v>0.23099999999999998</v>
      </c>
      <c r="X566" s="248"/>
      <c r="Y566" s="251"/>
      <c r="Z566" s="254"/>
      <c r="AA566" s="257"/>
      <c r="AB566" s="257"/>
      <c r="AC566" s="369"/>
      <c r="AD566" s="501"/>
      <c r="AE566" s="57"/>
      <c r="AF566" s="235"/>
      <c r="AG566" s="236"/>
      <c r="AH566" s="236"/>
      <c r="AI566" s="236"/>
      <c r="AJ566" s="567"/>
      <c r="AK566" s="69"/>
      <c r="AP566" s="71"/>
      <c r="AQ566" s="238"/>
    </row>
    <row r="567" spans="1:43" ht="30" customHeight="1" x14ac:dyDescent="0.3">
      <c r="A567" s="1000"/>
      <c r="B567" s="576"/>
      <c r="C567" s="518"/>
      <c r="D567" s="521"/>
      <c r="E567" s="524"/>
      <c r="F567" s="527"/>
      <c r="G567" s="530"/>
      <c r="H567" s="504"/>
      <c r="I567" s="507"/>
      <c r="J567" s="510"/>
      <c r="K567" s="513"/>
      <c r="L567" s="494" t="s">
        <v>163</v>
      </c>
      <c r="M567" s="496">
        <v>0.34</v>
      </c>
      <c r="N567" s="106" t="s">
        <v>46</v>
      </c>
      <c r="O567" s="102">
        <v>0</v>
      </c>
      <c r="P567" s="103">
        <v>0</v>
      </c>
      <c r="Q567" s="103">
        <v>1</v>
      </c>
      <c r="R567" s="104">
        <v>1</v>
      </c>
      <c r="S567" s="65">
        <f t="shared" ref="S567" si="2302">SUM(O567:O567)*M567</f>
        <v>0</v>
      </c>
      <c r="T567" s="66">
        <f t="shared" ref="T567" si="2303">SUM(P567:P567)*M567</f>
        <v>0</v>
      </c>
      <c r="U567" s="66">
        <f t="shared" ref="U567" si="2304">SUM(Q567:Q567)*M567</f>
        <v>0.34</v>
      </c>
      <c r="V567" s="67">
        <f t="shared" ref="V567" si="2305">SUM(R567:R567)*M567</f>
        <v>0.34</v>
      </c>
      <c r="W567" s="68">
        <f t="shared" si="2112"/>
        <v>0.34</v>
      </c>
      <c r="X567" s="248"/>
      <c r="Y567" s="251"/>
      <c r="Z567" s="254"/>
      <c r="AA567" s="257"/>
      <c r="AB567" s="257"/>
      <c r="AC567" s="369"/>
      <c r="AD567" s="501"/>
      <c r="AE567" s="47"/>
      <c r="AF567" s="228" t="str">
        <f t="shared" si="2257"/>
        <v>PARA MEJORAR</v>
      </c>
      <c r="AG567" s="236"/>
      <c r="AH567" s="236"/>
      <c r="AI567" s="236"/>
      <c r="AJ567" s="567"/>
      <c r="AK567" s="69"/>
      <c r="AP567" s="71"/>
      <c r="AQ567" s="238"/>
    </row>
    <row r="568" spans="1:43" ht="30" customHeight="1" thickBot="1" x14ac:dyDescent="0.35">
      <c r="A568" s="1000"/>
      <c r="B568" s="577"/>
      <c r="C568" s="519"/>
      <c r="D568" s="522"/>
      <c r="E568" s="525"/>
      <c r="F568" s="528"/>
      <c r="G568" s="531"/>
      <c r="H568" s="505"/>
      <c r="I568" s="508"/>
      <c r="J568" s="511"/>
      <c r="K568" s="514"/>
      <c r="L568" s="498"/>
      <c r="M568" s="499"/>
      <c r="N568" s="73" t="s">
        <v>52</v>
      </c>
      <c r="O568" s="107">
        <v>0</v>
      </c>
      <c r="P568" s="108">
        <v>0</v>
      </c>
      <c r="Q568" s="108">
        <v>0.7</v>
      </c>
      <c r="R568" s="109">
        <v>0.7</v>
      </c>
      <c r="S568" s="85">
        <f t="shared" ref="S568" si="2306">SUM(O568:O568)*M567</f>
        <v>0</v>
      </c>
      <c r="T568" s="86">
        <f t="shared" ref="T568" si="2307">SUM(P568:P568)*M567</f>
        <v>0</v>
      </c>
      <c r="U568" s="86">
        <f t="shared" ref="U568" si="2308">SUM(Q568:Q568)*M567</f>
        <v>0.23799999999999999</v>
      </c>
      <c r="V568" s="87">
        <f t="shared" ref="V568" si="2309">SUM(R568:R568)*M567</f>
        <v>0.23799999999999999</v>
      </c>
      <c r="W568" s="88">
        <f t="shared" si="2112"/>
        <v>0.23799999999999999</v>
      </c>
      <c r="X568" s="249"/>
      <c r="Y568" s="252"/>
      <c r="Z568" s="255"/>
      <c r="AA568" s="258"/>
      <c r="AB568" s="258"/>
      <c r="AC568" s="370"/>
      <c r="AD568" s="502"/>
      <c r="AE568" s="57"/>
      <c r="AF568" s="235"/>
      <c r="AG568" s="229"/>
      <c r="AH568" s="229"/>
      <c r="AI568" s="229"/>
      <c r="AJ568" s="568"/>
      <c r="AK568" s="69"/>
      <c r="AP568" s="71"/>
      <c r="AQ568" s="239"/>
    </row>
    <row r="569" spans="1:43" ht="30" customHeight="1" x14ac:dyDescent="0.3">
      <c r="A569" s="1000"/>
      <c r="B569" s="492" t="s">
        <v>677</v>
      </c>
      <c r="C569" s="410">
        <v>37</v>
      </c>
      <c r="D569" s="413" t="s">
        <v>678</v>
      </c>
      <c r="E569" s="416">
        <v>41</v>
      </c>
      <c r="F569" s="419" t="s">
        <v>679</v>
      </c>
      <c r="G569" s="480" t="s">
        <v>680</v>
      </c>
      <c r="H569" s="425">
        <v>76</v>
      </c>
      <c r="I569" s="483" t="s">
        <v>681</v>
      </c>
      <c r="J569" s="483" t="s">
        <v>682</v>
      </c>
      <c r="K569" s="441">
        <f>AA569/(W569+W571)</f>
        <v>0.95</v>
      </c>
      <c r="L569" s="404" t="s">
        <v>683</v>
      </c>
      <c r="M569" s="406">
        <v>0.6</v>
      </c>
      <c r="N569" s="39" t="s">
        <v>46</v>
      </c>
      <c r="O569" s="41">
        <v>0.2</v>
      </c>
      <c r="P569" s="41">
        <v>0.45</v>
      </c>
      <c r="Q569" s="41">
        <v>0.7</v>
      </c>
      <c r="R569" s="42">
        <v>1</v>
      </c>
      <c r="S569" s="43">
        <f t="shared" ref="S569" si="2310">SUM(O569:O569)*M569</f>
        <v>0.12</v>
      </c>
      <c r="T569" s="44">
        <f t="shared" ref="T569" si="2311">SUM(P569:P569)*M569</f>
        <v>0.27</v>
      </c>
      <c r="U569" s="44">
        <f t="shared" ref="U569" si="2312">SUM(Q569:Q569)*M569</f>
        <v>0.42</v>
      </c>
      <c r="V569" s="45">
        <f t="shared" ref="V569" si="2313">SUM(R569:R569)*M569</f>
        <v>0.6</v>
      </c>
      <c r="W569" s="46">
        <f t="shared" si="2112"/>
        <v>0.6</v>
      </c>
      <c r="X569" s="247">
        <f>+S570+S572</f>
        <v>0.2</v>
      </c>
      <c r="Y569" s="250">
        <f>+T570+T572</f>
        <v>0.4</v>
      </c>
      <c r="Z569" s="253">
        <f>+U570+U572</f>
        <v>0.7</v>
      </c>
      <c r="AA569" s="256">
        <f>+V570+V572</f>
        <v>0.95</v>
      </c>
      <c r="AB569" s="256">
        <f>+W570+W572</f>
        <v>0.95</v>
      </c>
      <c r="AC569" s="368" t="s">
        <v>684</v>
      </c>
      <c r="AD569" s="486" t="s">
        <v>685</v>
      </c>
      <c r="AE569" s="47"/>
      <c r="AF569" s="228" t="str">
        <f t="shared" si="2257"/>
        <v>EQUILIBRADA</v>
      </c>
      <c r="AG569" s="228" t="str">
        <f>IF(COUNTIF(AF569:AF572,"PARA MEJORAR")&gt;=1,"PARA MEJORAR","BIEN")</f>
        <v>PARA MEJORAR</v>
      </c>
      <c r="AH569" s="228" t="str">
        <f>IF(COUNTIF(AG569:AG584,"PARA MEJORAR")&gt;=1,"PARA MEJORAR","BIEN")</f>
        <v>PARA MEJORAR</v>
      </c>
      <c r="AI569" s="228" t="str">
        <f>IF(COUNTIF(AH569:AH758,"PARA MEJORAR")&gt;=1,"PARA MEJORAR","BIEN")</f>
        <v>PARA MEJORAR</v>
      </c>
      <c r="AJ569" s="489" t="s">
        <v>686</v>
      </c>
      <c r="AK569" s="58"/>
      <c r="AL569" s="59"/>
      <c r="AM569" s="59"/>
      <c r="AN569" s="59"/>
      <c r="AO569" s="59"/>
      <c r="AP569" s="60"/>
      <c r="AQ569" s="237"/>
    </row>
    <row r="570" spans="1:43" ht="30" customHeight="1" thickBot="1" x14ac:dyDescent="0.35">
      <c r="A570" s="1000"/>
      <c r="B570" s="493"/>
      <c r="C570" s="411"/>
      <c r="D570" s="414"/>
      <c r="E570" s="417"/>
      <c r="F570" s="420"/>
      <c r="G570" s="481"/>
      <c r="H570" s="426"/>
      <c r="I570" s="484"/>
      <c r="J570" s="484"/>
      <c r="K570" s="442"/>
      <c r="L570" s="405"/>
      <c r="M570" s="407"/>
      <c r="N570" s="49" t="s">
        <v>52</v>
      </c>
      <c r="O570" s="51">
        <v>0.2</v>
      </c>
      <c r="P570" s="51">
        <v>0.4</v>
      </c>
      <c r="Q570" s="51">
        <v>0.7</v>
      </c>
      <c r="R570" s="52">
        <v>1</v>
      </c>
      <c r="S570" s="53">
        <f t="shared" ref="S570" si="2314">SUM(O570:O570)*M569</f>
        <v>0.12</v>
      </c>
      <c r="T570" s="54">
        <f t="shared" ref="T570" si="2315">SUM(P570:P570)*M569</f>
        <v>0.24</v>
      </c>
      <c r="U570" s="54">
        <f t="shared" ref="U570" si="2316">SUM(Q570:Q570)*M569</f>
        <v>0.42</v>
      </c>
      <c r="V570" s="55">
        <f t="shared" ref="V570" si="2317">SUM(R570:R570)*M569</f>
        <v>0.6</v>
      </c>
      <c r="W570" s="56">
        <f t="shared" si="2112"/>
        <v>0.6</v>
      </c>
      <c r="X570" s="248"/>
      <c r="Y570" s="251"/>
      <c r="Z570" s="254"/>
      <c r="AA570" s="257"/>
      <c r="AB570" s="257"/>
      <c r="AC570" s="369"/>
      <c r="AD570" s="487"/>
      <c r="AE570" s="57"/>
      <c r="AF570" s="235"/>
      <c r="AG570" s="236"/>
      <c r="AH570" s="236"/>
      <c r="AI570" s="236"/>
      <c r="AJ570" s="490"/>
      <c r="AK570" s="69"/>
      <c r="AP570" s="71"/>
      <c r="AQ570" s="238"/>
    </row>
    <row r="571" spans="1:43" ht="30" customHeight="1" x14ac:dyDescent="0.3">
      <c r="A571" s="1000"/>
      <c r="B571" s="493"/>
      <c r="C571" s="411"/>
      <c r="D571" s="414"/>
      <c r="E571" s="417"/>
      <c r="F571" s="420"/>
      <c r="G571" s="481"/>
      <c r="H571" s="426"/>
      <c r="I571" s="484"/>
      <c r="J571" s="484"/>
      <c r="K571" s="442"/>
      <c r="L571" s="408" t="s">
        <v>687</v>
      </c>
      <c r="M571" s="409">
        <v>0.4</v>
      </c>
      <c r="N571" s="72" t="s">
        <v>46</v>
      </c>
      <c r="O571" s="90">
        <v>0.2</v>
      </c>
      <c r="P571" s="90">
        <v>0.45</v>
      </c>
      <c r="Q571" s="90">
        <v>0.7</v>
      </c>
      <c r="R571" s="89">
        <v>1</v>
      </c>
      <c r="S571" s="65">
        <f t="shared" ref="S571" si="2318">SUM(O571:O571)*M571</f>
        <v>8.0000000000000016E-2</v>
      </c>
      <c r="T571" s="66">
        <f t="shared" ref="T571" si="2319">SUM(P571:P571)*M571</f>
        <v>0.18000000000000002</v>
      </c>
      <c r="U571" s="66">
        <f t="shared" ref="U571" si="2320">SUM(Q571:Q571)*M571</f>
        <v>0.27999999999999997</v>
      </c>
      <c r="V571" s="67">
        <f t="shared" ref="V571" si="2321">SUM(R571:R571)*M571</f>
        <v>0.4</v>
      </c>
      <c r="W571" s="68">
        <f t="shared" si="2112"/>
        <v>0.4</v>
      </c>
      <c r="X571" s="248"/>
      <c r="Y571" s="251"/>
      <c r="Z571" s="254"/>
      <c r="AA571" s="257"/>
      <c r="AB571" s="257"/>
      <c r="AC571" s="369"/>
      <c r="AD571" s="487"/>
      <c r="AE571" s="47"/>
      <c r="AF571" s="228" t="str">
        <f t="shared" si="2257"/>
        <v>PARA MEJORAR</v>
      </c>
      <c r="AG571" s="236"/>
      <c r="AH571" s="236"/>
      <c r="AI571" s="236"/>
      <c r="AJ571" s="490"/>
      <c r="AK571" s="69"/>
      <c r="AP571" s="71"/>
      <c r="AQ571" s="238"/>
    </row>
    <row r="572" spans="1:43" ht="30" customHeight="1" thickBot="1" x14ac:dyDescent="0.35">
      <c r="A572" s="1000"/>
      <c r="B572" s="493"/>
      <c r="C572" s="411"/>
      <c r="D572" s="414"/>
      <c r="E572" s="417"/>
      <c r="F572" s="420"/>
      <c r="G572" s="482"/>
      <c r="H572" s="427"/>
      <c r="I572" s="485"/>
      <c r="J572" s="485"/>
      <c r="K572" s="443"/>
      <c r="L572" s="428"/>
      <c r="M572" s="429"/>
      <c r="N572" s="73" t="s">
        <v>52</v>
      </c>
      <c r="O572" s="75">
        <v>0.2</v>
      </c>
      <c r="P572" s="75">
        <v>0.4</v>
      </c>
      <c r="Q572" s="75">
        <v>0.7</v>
      </c>
      <c r="R572" s="76">
        <v>0.875</v>
      </c>
      <c r="S572" s="85">
        <f t="shared" ref="S572" si="2322">SUM(O572:O572)*M571</f>
        <v>8.0000000000000016E-2</v>
      </c>
      <c r="T572" s="86">
        <f t="shared" ref="T572" si="2323">SUM(P572:P572)*M571</f>
        <v>0.16000000000000003</v>
      </c>
      <c r="U572" s="86">
        <f t="shared" ref="U572" si="2324">SUM(Q572:Q572)*M571</f>
        <v>0.27999999999999997</v>
      </c>
      <c r="V572" s="87">
        <f t="shared" ref="V572" si="2325">SUM(R572:R572)*M571</f>
        <v>0.35000000000000003</v>
      </c>
      <c r="W572" s="88">
        <f t="shared" si="2112"/>
        <v>0.35000000000000003</v>
      </c>
      <c r="X572" s="249"/>
      <c r="Y572" s="252"/>
      <c r="Z572" s="255"/>
      <c r="AA572" s="258"/>
      <c r="AB572" s="258"/>
      <c r="AC572" s="369"/>
      <c r="AD572" s="487"/>
      <c r="AE572" s="57"/>
      <c r="AF572" s="235"/>
      <c r="AG572" s="229"/>
      <c r="AH572" s="236"/>
      <c r="AI572" s="236"/>
      <c r="AJ572" s="490"/>
      <c r="AK572" s="69"/>
      <c r="AP572" s="71"/>
      <c r="AQ572" s="239"/>
    </row>
    <row r="573" spans="1:43" ht="30" customHeight="1" x14ac:dyDescent="0.3">
      <c r="A573" s="1000"/>
      <c r="B573" s="493"/>
      <c r="C573" s="411"/>
      <c r="D573" s="414"/>
      <c r="E573" s="417"/>
      <c r="F573" s="420"/>
      <c r="G573" s="480" t="s">
        <v>688</v>
      </c>
      <c r="H573" s="425">
        <v>77</v>
      </c>
      <c r="I573" s="483" t="s">
        <v>689</v>
      </c>
      <c r="J573" s="483" t="s">
        <v>690</v>
      </c>
      <c r="K573" s="441">
        <f>AA573/(W573+W575)</f>
        <v>0.4</v>
      </c>
      <c r="L573" s="404" t="s">
        <v>691</v>
      </c>
      <c r="M573" s="406">
        <v>0.6</v>
      </c>
      <c r="N573" s="39" t="s">
        <v>46</v>
      </c>
      <c r="O573" s="41">
        <v>0.1</v>
      </c>
      <c r="P573" s="41">
        <v>0.4</v>
      </c>
      <c r="Q573" s="41">
        <v>0.7</v>
      </c>
      <c r="R573" s="42">
        <v>1</v>
      </c>
      <c r="S573" s="43">
        <f t="shared" ref="S573" si="2326">SUM(O573:O573)*M573</f>
        <v>0.06</v>
      </c>
      <c r="T573" s="44">
        <f t="shared" ref="T573" si="2327">SUM(P573:P573)*M573</f>
        <v>0.24</v>
      </c>
      <c r="U573" s="44">
        <f t="shared" ref="U573" si="2328">SUM(Q573:Q573)*M573</f>
        <v>0.42</v>
      </c>
      <c r="V573" s="45">
        <f t="shared" ref="V573" si="2329">SUM(R573:R573)*M573</f>
        <v>0.6</v>
      </c>
      <c r="W573" s="46">
        <f t="shared" si="2112"/>
        <v>0.6</v>
      </c>
      <c r="X573" s="247">
        <f>+S574+S576</f>
        <v>0.4</v>
      </c>
      <c r="Y573" s="250">
        <f>+T574+T576</f>
        <v>0.4</v>
      </c>
      <c r="Z573" s="253">
        <f>+U574+U576</f>
        <v>0.4</v>
      </c>
      <c r="AA573" s="256">
        <f>+V574+V576</f>
        <v>0.4</v>
      </c>
      <c r="AB573" s="256">
        <f>+W574+W576</f>
        <v>0.4</v>
      </c>
      <c r="AC573" s="369"/>
      <c r="AD573" s="487"/>
      <c r="AE573" s="47"/>
      <c r="AF573" s="228" t="str">
        <f t="shared" si="2257"/>
        <v>PARA MEJORAR</v>
      </c>
      <c r="AG573" s="228" t="str">
        <f>IF(COUNTIF(AF573:AF576,"PARA MEJORAR")&gt;=1,"PARA MEJORAR","BIEN")</f>
        <v>PARA MEJORAR</v>
      </c>
      <c r="AH573" s="236"/>
      <c r="AI573" s="236"/>
      <c r="AJ573" s="490"/>
      <c r="AK573" s="58"/>
      <c r="AL573" s="59"/>
      <c r="AM573" s="59"/>
      <c r="AN573" s="59"/>
      <c r="AO573" s="59"/>
      <c r="AP573" s="60"/>
      <c r="AQ573" s="237"/>
    </row>
    <row r="574" spans="1:43" ht="30" customHeight="1" thickBot="1" x14ac:dyDescent="0.35">
      <c r="A574" s="1000"/>
      <c r="B574" s="493"/>
      <c r="C574" s="411"/>
      <c r="D574" s="414"/>
      <c r="E574" s="417"/>
      <c r="F574" s="420"/>
      <c r="G574" s="481"/>
      <c r="H574" s="426"/>
      <c r="I574" s="484"/>
      <c r="J574" s="484"/>
      <c r="K574" s="442"/>
      <c r="L574" s="405"/>
      <c r="M574" s="407"/>
      <c r="N574" s="49" t="s">
        <v>52</v>
      </c>
      <c r="O574" s="51">
        <v>0.4</v>
      </c>
      <c r="P574" s="51">
        <v>0.4</v>
      </c>
      <c r="Q574" s="51">
        <v>0.4</v>
      </c>
      <c r="R574" s="52">
        <v>0.4</v>
      </c>
      <c r="S574" s="53">
        <f t="shared" ref="S574" si="2330">SUM(O574:O574)*M573</f>
        <v>0.24</v>
      </c>
      <c r="T574" s="54">
        <f t="shared" ref="T574" si="2331">SUM(P574:P574)*M573</f>
        <v>0.24</v>
      </c>
      <c r="U574" s="54">
        <f t="shared" ref="U574" si="2332">SUM(Q574:Q574)*M573</f>
        <v>0.24</v>
      </c>
      <c r="V574" s="55">
        <f t="shared" ref="V574" si="2333">SUM(R574:R574)*M573</f>
        <v>0.24</v>
      </c>
      <c r="W574" s="56">
        <f t="shared" si="2112"/>
        <v>0.24</v>
      </c>
      <c r="X574" s="248"/>
      <c r="Y574" s="251"/>
      <c r="Z574" s="254"/>
      <c r="AA574" s="257"/>
      <c r="AB574" s="257"/>
      <c r="AC574" s="369"/>
      <c r="AD574" s="487"/>
      <c r="AE574" s="57"/>
      <c r="AF574" s="235"/>
      <c r="AG574" s="236"/>
      <c r="AH574" s="236"/>
      <c r="AI574" s="236"/>
      <c r="AJ574" s="490"/>
      <c r="AK574" s="69"/>
      <c r="AP574" s="71"/>
      <c r="AQ574" s="238"/>
    </row>
    <row r="575" spans="1:43" ht="30" customHeight="1" x14ac:dyDescent="0.3">
      <c r="A575" s="1000"/>
      <c r="B575" s="493"/>
      <c r="C575" s="411"/>
      <c r="D575" s="414"/>
      <c r="E575" s="417"/>
      <c r="F575" s="420"/>
      <c r="G575" s="481"/>
      <c r="H575" s="426"/>
      <c r="I575" s="484"/>
      <c r="J575" s="484"/>
      <c r="K575" s="442"/>
      <c r="L575" s="408" t="s">
        <v>692</v>
      </c>
      <c r="M575" s="409">
        <v>0.4</v>
      </c>
      <c r="N575" s="72" t="s">
        <v>46</v>
      </c>
      <c r="O575" s="90">
        <v>0.1</v>
      </c>
      <c r="P575" s="90">
        <v>0.4</v>
      </c>
      <c r="Q575" s="90">
        <v>0.7</v>
      </c>
      <c r="R575" s="89">
        <v>1</v>
      </c>
      <c r="S575" s="65">
        <f t="shared" ref="S575" si="2334">SUM(O575:O575)*M575</f>
        <v>4.0000000000000008E-2</v>
      </c>
      <c r="T575" s="66">
        <f t="shared" ref="T575" si="2335">SUM(P575:P575)*M575</f>
        <v>0.16000000000000003</v>
      </c>
      <c r="U575" s="66">
        <f t="shared" ref="U575" si="2336">SUM(Q575:Q575)*M575</f>
        <v>0.27999999999999997</v>
      </c>
      <c r="V575" s="67">
        <f t="shared" ref="V575" si="2337">SUM(R575:R575)*M575</f>
        <v>0.4</v>
      </c>
      <c r="W575" s="68">
        <f t="shared" si="2112"/>
        <v>0.4</v>
      </c>
      <c r="X575" s="248"/>
      <c r="Y575" s="251"/>
      <c r="Z575" s="254"/>
      <c r="AA575" s="257"/>
      <c r="AB575" s="257"/>
      <c r="AC575" s="369"/>
      <c r="AD575" s="487"/>
      <c r="AE575" s="47"/>
      <c r="AF575" s="228" t="str">
        <f t="shared" si="2257"/>
        <v>PARA MEJORAR</v>
      </c>
      <c r="AG575" s="236"/>
      <c r="AH575" s="236"/>
      <c r="AI575" s="236"/>
      <c r="AJ575" s="490"/>
      <c r="AK575" s="69"/>
      <c r="AP575" s="71"/>
      <c r="AQ575" s="238"/>
    </row>
    <row r="576" spans="1:43" ht="30" customHeight="1" thickBot="1" x14ac:dyDescent="0.35">
      <c r="A576" s="1000"/>
      <c r="B576" s="493"/>
      <c r="C576" s="411"/>
      <c r="D576" s="414"/>
      <c r="E576" s="417"/>
      <c r="F576" s="420"/>
      <c r="G576" s="482"/>
      <c r="H576" s="427"/>
      <c r="I576" s="485"/>
      <c r="J576" s="485"/>
      <c r="K576" s="443"/>
      <c r="L576" s="428"/>
      <c r="M576" s="429"/>
      <c r="N576" s="73" t="s">
        <v>52</v>
      </c>
      <c r="O576" s="75">
        <v>0.4</v>
      </c>
      <c r="P576" s="75">
        <v>0.4</v>
      </c>
      <c r="Q576" s="75">
        <v>0.4</v>
      </c>
      <c r="R576" s="76">
        <v>0.4</v>
      </c>
      <c r="S576" s="85">
        <f t="shared" ref="S576" si="2338">SUM(O576:O576)*M575</f>
        <v>0.16000000000000003</v>
      </c>
      <c r="T576" s="86">
        <f t="shared" ref="T576" si="2339">SUM(P576:P576)*M575</f>
        <v>0.16000000000000003</v>
      </c>
      <c r="U576" s="86">
        <f t="shared" ref="U576" si="2340">SUM(Q576:Q576)*M575</f>
        <v>0.16000000000000003</v>
      </c>
      <c r="V576" s="87">
        <f t="shared" ref="V576" si="2341">SUM(R576:R576)*M575</f>
        <v>0.16000000000000003</v>
      </c>
      <c r="W576" s="88">
        <f t="shared" si="2112"/>
        <v>0.16000000000000003</v>
      </c>
      <c r="X576" s="249"/>
      <c r="Y576" s="252"/>
      <c r="Z576" s="255"/>
      <c r="AA576" s="258"/>
      <c r="AB576" s="258"/>
      <c r="AC576" s="369"/>
      <c r="AD576" s="487"/>
      <c r="AE576" s="57"/>
      <c r="AF576" s="235"/>
      <c r="AG576" s="229"/>
      <c r="AH576" s="236"/>
      <c r="AI576" s="236"/>
      <c r="AJ576" s="490"/>
      <c r="AK576" s="69"/>
      <c r="AP576" s="71"/>
      <c r="AQ576" s="239"/>
    </row>
    <row r="577" spans="1:43" ht="30" customHeight="1" x14ac:dyDescent="0.3">
      <c r="A577" s="1000"/>
      <c r="B577" s="493"/>
      <c r="C577" s="411"/>
      <c r="D577" s="414"/>
      <c r="E577" s="417"/>
      <c r="F577" s="420"/>
      <c r="G577" s="480" t="s">
        <v>693</v>
      </c>
      <c r="H577" s="425">
        <v>78</v>
      </c>
      <c r="I577" s="398" t="s">
        <v>694</v>
      </c>
      <c r="J577" s="398" t="s">
        <v>695</v>
      </c>
      <c r="K577" s="401">
        <f>AA577/(W577+W579+W581+W583)</f>
        <v>1</v>
      </c>
      <c r="L577" s="404" t="s">
        <v>696</v>
      </c>
      <c r="M577" s="406">
        <v>0.25</v>
      </c>
      <c r="N577" s="39" t="s">
        <v>46</v>
      </c>
      <c r="O577" s="41">
        <v>0</v>
      </c>
      <c r="P577" s="41">
        <v>0.3</v>
      </c>
      <c r="Q577" s="41">
        <v>0.6</v>
      </c>
      <c r="R577" s="42">
        <v>1</v>
      </c>
      <c r="S577" s="43">
        <f t="shared" ref="S577" si="2342">SUM(O577:O577)*M577</f>
        <v>0</v>
      </c>
      <c r="T577" s="44">
        <f t="shared" ref="T577" si="2343">SUM(P577:P577)*M577</f>
        <v>7.4999999999999997E-2</v>
      </c>
      <c r="U577" s="44">
        <f t="shared" ref="U577" si="2344">SUM(Q577:Q577)*M577</f>
        <v>0.15</v>
      </c>
      <c r="V577" s="45">
        <f t="shared" ref="V577" si="2345">SUM(R577:R577)*M577</f>
        <v>0.25</v>
      </c>
      <c r="W577" s="46">
        <f t="shared" si="2112"/>
        <v>0.25</v>
      </c>
      <c r="X577" s="247">
        <f>+S578+S580+S582+S584</f>
        <v>1.2500000000000001E-2</v>
      </c>
      <c r="Y577" s="250">
        <f>+T578+T580+T582+T584</f>
        <v>0.21250000000000002</v>
      </c>
      <c r="Z577" s="253">
        <f>+U578+U580+U582+U584</f>
        <v>0.76249999999999996</v>
      </c>
      <c r="AA577" s="256">
        <f>+V578+V580+V582+V584</f>
        <v>1</v>
      </c>
      <c r="AB577" s="256">
        <f>+W578+W580+W582+W584</f>
        <v>1</v>
      </c>
      <c r="AC577" s="369"/>
      <c r="AD577" s="487"/>
      <c r="AE577" s="47"/>
      <c r="AF577" s="228" t="str">
        <f t="shared" si="2257"/>
        <v>EQUILIBRADA</v>
      </c>
      <c r="AG577" s="228" t="str">
        <f>IF(COUNTIF(AF577:AF584,"PARA MEJORAR")&gt;=1,"PARA MEJORAR","BIEN")</f>
        <v>BIEN</v>
      </c>
      <c r="AH577" s="236"/>
      <c r="AI577" s="236"/>
      <c r="AJ577" s="490"/>
      <c r="AK577" s="58"/>
      <c r="AL577" s="59"/>
      <c r="AM577" s="59"/>
      <c r="AN577" s="59"/>
      <c r="AO577" s="59"/>
      <c r="AP577" s="60"/>
      <c r="AQ577" s="237"/>
    </row>
    <row r="578" spans="1:43" ht="30" customHeight="1" thickBot="1" x14ac:dyDescent="0.35">
      <c r="A578" s="1000"/>
      <c r="B578" s="493"/>
      <c r="C578" s="411"/>
      <c r="D578" s="414"/>
      <c r="E578" s="417"/>
      <c r="F578" s="420"/>
      <c r="G578" s="481"/>
      <c r="H578" s="426"/>
      <c r="I578" s="399"/>
      <c r="J578" s="399"/>
      <c r="K578" s="402"/>
      <c r="L578" s="405"/>
      <c r="M578" s="407"/>
      <c r="N578" s="49" t="s">
        <v>52</v>
      </c>
      <c r="O578" s="51">
        <v>0.05</v>
      </c>
      <c r="P578" s="51">
        <v>0.05</v>
      </c>
      <c r="Q578" s="51">
        <v>0.05</v>
      </c>
      <c r="R578" s="52">
        <v>1</v>
      </c>
      <c r="S578" s="53">
        <f t="shared" ref="S578" si="2346">SUM(O578:O578)*M577</f>
        <v>1.2500000000000001E-2</v>
      </c>
      <c r="T578" s="54">
        <f t="shared" ref="T578" si="2347">SUM(P578:P578)*M577</f>
        <v>1.2500000000000001E-2</v>
      </c>
      <c r="U578" s="54">
        <f t="shared" ref="U578" si="2348">SUM(Q578:Q578)*M577</f>
        <v>1.2500000000000001E-2</v>
      </c>
      <c r="V578" s="55">
        <f t="shared" ref="V578" si="2349">SUM(R578:R578)*M577</f>
        <v>0.25</v>
      </c>
      <c r="W578" s="56">
        <f t="shared" si="2112"/>
        <v>0.25</v>
      </c>
      <c r="X578" s="248"/>
      <c r="Y578" s="251"/>
      <c r="Z578" s="254"/>
      <c r="AA578" s="257"/>
      <c r="AB578" s="257"/>
      <c r="AC578" s="369"/>
      <c r="AD578" s="487"/>
      <c r="AE578" s="57"/>
      <c r="AF578" s="235"/>
      <c r="AG578" s="236"/>
      <c r="AH578" s="236"/>
      <c r="AI578" s="236"/>
      <c r="AJ578" s="490"/>
      <c r="AK578" s="69"/>
      <c r="AP578" s="71"/>
      <c r="AQ578" s="238"/>
    </row>
    <row r="579" spans="1:43" ht="30" customHeight="1" x14ac:dyDescent="0.3">
      <c r="A579" s="1000"/>
      <c r="B579" s="493"/>
      <c r="C579" s="411"/>
      <c r="D579" s="414"/>
      <c r="E579" s="417"/>
      <c r="F579" s="420"/>
      <c r="G579" s="481"/>
      <c r="H579" s="426"/>
      <c r="I579" s="399"/>
      <c r="J579" s="399"/>
      <c r="K579" s="402"/>
      <c r="L579" s="408" t="s">
        <v>697</v>
      </c>
      <c r="M579" s="409">
        <v>0.25</v>
      </c>
      <c r="N579" s="72" t="s">
        <v>46</v>
      </c>
      <c r="O579" s="90">
        <v>0</v>
      </c>
      <c r="P579" s="90">
        <v>0.4</v>
      </c>
      <c r="Q579" s="90">
        <v>0.6</v>
      </c>
      <c r="R579" s="89">
        <v>1</v>
      </c>
      <c r="S579" s="65">
        <f t="shared" ref="S579" si="2350">SUM(O579:O579)*M579</f>
        <v>0</v>
      </c>
      <c r="T579" s="66">
        <f t="shared" ref="T579" si="2351">SUM(P579:P579)*M579</f>
        <v>0.1</v>
      </c>
      <c r="U579" s="66">
        <f t="shared" ref="U579" si="2352">SUM(Q579:Q579)*M579</f>
        <v>0.15</v>
      </c>
      <c r="V579" s="67">
        <f t="shared" ref="V579" si="2353">SUM(R579:R579)*M579</f>
        <v>0.25</v>
      </c>
      <c r="W579" s="68">
        <f t="shared" si="2112"/>
        <v>0.25</v>
      </c>
      <c r="X579" s="248"/>
      <c r="Y579" s="251"/>
      <c r="Z579" s="254"/>
      <c r="AA579" s="257"/>
      <c r="AB579" s="257"/>
      <c r="AC579" s="369"/>
      <c r="AD579" s="487"/>
      <c r="AE579" s="47"/>
      <c r="AF579" s="228" t="str">
        <f t="shared" si="2257"/>
        <v>EQUILIBRADA</v>
      </c>
      <c r="AG579" s="236"/>
      <c r="AH579" s="236"/>
      <c r="AI579" s="236"/>
      <c r="AJ579" s="490"/>
      <c r="AK579" s="69"/>
      <c r="AP579" s="71"/>
      <c r="AQ579" s="238"/>
    </row>
    <row r="580" spans="1:43" ht="30" customHeight="1" thickBot="1" x14ac:dyDescent="0.35">
      <c r="A580" s="1000"/>
      <c r="B580" s="493"/>
      <c r="C580" s="411"/>
      <c r="D580" s="414"/>
      <c r="E580" s="417"/>
      <c r="F580" s="420"/>
      <c r="G580" s="481"/>
      <c r="H580" s="426"/>
      <c r="I580" s="399"/>
      <c r="J580" s="399"/>
      <c r="K580" s="402"/>
      <c r="L580" s="405"/>
      <c r="M580" s="407"/>
      <c r="N580" s="49" t="s">
        <v>52</v>
      </c>
      <c r="O580" s="51">
        <v>0</v>
      </c>
      <c r="P580" s="51">
        <v>0.4</v>
      </c>
      <c r="Q580" s="51">
        <v>1</v>
      </c>
      <c r="R580" s="52">
        <v>1</v>
      </c>
      <c r="S580" s="53">
        <f t="shared" ref="S580" si="2354">SUM(O580:O580)*M579</f>
        <v>0</v>
      </c>
      <c r="T580" s="54">
        <f t="shared" ref="T580" si="2355">SUM(P580:P580)*M579</f>
        <v>0.1</v>
      </c>
      <c r="U580" s="54">
        <f t="shared" ref="U580" si="2356">SUM(Q580:Q580)*M579</f>
        <v>0.25</v>
      </c>
      <c r="V580" s="55">
        <f t="shared" ref="V580" si="2357">SUM(R580:R580)*M579</f>
        <v>0.25</v>
      </c>
      <c r="W580" s="56">
        <f t="shared" si="2112"/>
        <v>0.25</v>
      </c>
      <c r="X580" s="248"/>
      <c r="Y580" s="251"/>
      <c r="Z580" s="254"/>
      <c r="AA580" s="257"/>
      <c r="AB580" s="257"/>
      <c r="AC580" s="369"/>
      <c r="AD580" s="487"/>
      <c r="AE580" s="57"/>
      <c r="AF580" s="235"/>
      <c r="AG580" s="236"/>
      <c r="AH580" s="236"/>
      <c r="AI580" s="236"/>
      <c r="AJ580" s="490"/>
      <c r="AK580" s="69"/>
      <c r="AP580" s="71"/>
      <c r="AQ580" s="238"/>
    </row>
    <row r="581" spans="1:43" ht="30" customHeight="1" x14ac:dyDescent="0.3">
      <c r="A581" s="1000"/>
      <c r="B581" s="493"/>
      <c r="C581" s="411"/>
      <c r="D581" s="414"/>
      <c r="E581" s="417"/>
      <c r="F581" s="420"/>
      <c r="G581" s="481"/>
      <c r="H581" s="426"/>
      <c r="I581" s="399"/>
      <c r="J581" s="399"/>
      <c r="K581" s="402"/>
      <c r="L581" s="408" t="s">
        <v>698</v>
      </c>
      <c r="M581" s="409">
        <v>0.25</v>
      </c>
      <c r="N581" s="72" t="s">
        <v>46</v>
      </c>
      <c r="O581" s="90">
        <v>0</v>
      </c>
      <c r="P581" s="90">
        <v>0</v>
      </c>
      <c r="Q581" s="90">
        <v>0.8</v>
      </c>
      <c r="R581" s="89">
        <v>1</v>
      </c>
      <c r="S581" s="65">
        <f t="shared" ref="S581" si="2358">SUM(O581:O581)*M581</f>
        <v>0</v>
      </c>
      <c r="T581" s="66">
        <f t="shared" ref="T581" si="2359">SUM(P581:P581)*M581</f>
        <v>0</v>
      </c>
      <c r="U581" s="66">
        <f t="shared" ref="U581" si="2360">SUM(Q581:Q581)*M581</f>
        <v>0.2</v>
      </c>
      <c r="V581" s="67">
        <f t="shared" ref="V581" si="2361">SUM(R581:R581)*M581</f>
        <v>0.25</v>
      </c>
      <c r="W581" s="68">
        <f t="shared" si="2112"/>
        <v>0.25</v>
      </c>
      <c r="X581" s="248"/>
      <c r="Y581" s="251"/>
      <c r="Z581" s="254"/>
      <c r="AA581" s="257"/>
      <c r="AB581" s="257"/>
      <c r="AC581" s="369"/>
      <c r="AD581" s="487"/>
      <c r="AE581" s="47"/>
      <c r="AF581" s="228" t="str">
        <f t="shared" si="2257"/>
        <v>EQUILIBRADA</v>
      </c>
      <c r="AG581" s="236"/>
      <c r="AH581" s="236"/>
      <c r="AI581" s="236"/>
      <c r="AJ581" s="490"/>
      <c r="AK581" s="69"/>
      <c r="AP581" s="71"/>
      <c r="AQ581" s="238"/>
    </row>
    <row r="582" spans="1:43" ht="30" customHeight="1" thickBot="1" x14ac:dyDescent="0.35">
      <c r="A582" s="1000"/>
      <c r="B582" s="493"/>
      <c r="C582" s="411"/>
      <c r="D582" s="414"/>
      <c r="E582" s="417"/>
      <c r="F582" s="420"/>
      <c r="G582" s="481"/>
      <c r="H582" s="426"/>
      <c r="I582" s="399"/>
      <c r="J582" s="399"/>
      <c r="K582" s="402"/>
      <c r="L582" s="405"/>
      <c r="M582" s="407"/>
      <c r="N582" s="49" t="s">
        <v>52</v>
      </c>
      <c r="O582" s="51">
        <v>0</v>
      </c>
      <c r="P582" s="51">
        <v>0.4</v>
      </c>
      <c r="Q582" s="51">
        <v>1</v>
      </c>
      <c r="R582" s="52">
        <v>1</v>
      </c>
      <c r="S582" s="53">
        <f t="shared" ref="S582" si="2362">SUM(O582:O582)*M581</f>
        <v>0</v>
      </c>
      <c r="T582" s="54">
        <f t="shared" ref="T582" si="2363">SUM(P582:P582)*M581</f>
        <v>0.1</v>
      </c>
      <c r="U582" s="54">
        <f t="shared" ref="U582" si="2364">SUM(Q582:Q582)*M581</f>
        <v>0.25</v>
      </c>
      <c r="V582" s="55">
        <f t="shared" ref="V582" si="2365">SUM(R582:R582)*M581</f>
        <v>0.25</v>
      </c>
      <c r="W582" s="56">
        <f t="shared" si="2112"/>
        <v>0.25</v>
      </c>
      <c r="X582" s="248"/>
      <c r="Y582" s="251"/>
      <c r="Z582" s="254"/>
      <c r="AA582" s="257"/>
      <c r="AB582" s="257"/>
      <c r="AC582" s="369"/>
      <c r="AD582" s="487"/>
      <c r="AE582" s="57"/>
      <c r="AF582" s="235"/>
      <c r="AG582" s="236"/>
      <c r="AH582" s="236"/>
      <c r="AI582" s="236"/>
      <c r="AJ582" s="490"/>
      <c r="AK582" s="69"/>
      <c r="AP582" s="71"/>
      <c r="AQ582" s="238"/>
    </row>
    <row r="583" spans="1:43" ht="30" customHeight="1" x14ac:dyDescent="0.3">
      <c r="A583" s="1000"/>
      <c r="B583" s="493"/>
      <c r="C583" s="411"/>
      <c r="D583" s="414"/>
      <c r="E583" s="417"/>
      <c r="F583" s="420"/>
      <c r="G583" s="481"/>
      <c r="H583" s="426"/>
      <c r="I583" s="399"/>
      <c r="J583" s="399"/>
      <c r="K583" s="402"/>
      <c r="L583" s="408" t="s">
        <v>699</v>
      </c>
      <c r="M583" s="409">
        <v>0.25</v>
      </c>
      <c r="N583" s="72" t="s">
        <v>46</v>
      </c>
      <c r="O583" s="90">
        <v>0</v>
      </c>
      <c r="P583" s="90">
        <v>0</v>
      </c>
      <c r="Q583" s="90">
        <v>0.8</v>
      </c>
      <c r="R583" s="89">
        <v>1</v>
      </c>
      <c r="S583" s="65">
        <f t="shared" ref="S583" si="2366">SUM(O583:O583)*M583</f>
        <v>0</v>
      </c>
      <c r="T583" s="66">
        <f t="shared" ref="T583" si="2367">SUM(P583:P583)*M583</f>
        <v>0</v>
      </c>
      <c r="U583" s="66">
        <f t="shared" ref="U583" si="2368">SUM(Q583:Q583)*M583</f>
        <v>0.2</v>
      </c>
      <c r="V583" s="67">
        <f t="shared" ref="V583" si="2369">SUM(R583:R583)*M583</f>
        <v>0.25</v>
      </c>
      <c r="W583" s="68">
        <f t="shared" ref="W583:W646" si="2370">MAX(S583:V583)</f>
        <v>0.25</v>
      </c>
      <c r="X583" s="248"/>
      <c r="Y583" s="251"/>
      <c r="Z583" s="254"/>
      <c r="AA583" s="257"/>
      <c r="AB583" s="257"/>
      <c r="AC583" s="369"/>
      <c r="AD583" s="487"/>
      <c r="AE583" s="47"/>
      <c r="AF583" s="228" t="str">
        <f t="shared" si="2257"/>
        <v>EQUILIBRADA</v>
      </c>
      <c r="AG583" s="236"/>
      <c r="AH583" s="236"/>
      <c r="AI583" s="236"/>
      <c r="AJ583" s="490"/>
      <c r="AK583" s="69"/>
      <c r="AP583" s="71"/>
      <c r="AQ583" s="238"/>
    </row>
    <row r="584" spans="1:43" ht="30" customHeight="1" thickBot="1" x14ac:dyDescent="0.35">
      <c r="A584" s="1000"/>
      <c r="B584" s="493"/>
      <c r="C584" s="412"/>
      <c r="D584" s="415"/>
      <c r="E584" s="418"/>
      <c r="F584" s="421"/>
      <c r="G584" s="482"/>
      <c r="H584" s="427"/>
      <c r="I584" s="400"/>
      <c r="J584" s="400"/>
      <c r="K584" s="403"/>
      <c r="L584" s="428"/>
      <c r="M584" s="429"/>
      <c r="N584" s="73" t="s">
        <v>52</v>
      </c>
      <c r="O584" s="75">
        <v>0</v>
      </c>
      <c r="P584" s="75">
        <v>0</v>
      </c>
      <c r="Q584" s="75">
        <v>1</v>
      </c>
      <c r="R584" s="76">
        <v>1</v>
      </c>
      <c r="S584" s="85">
        <f t="shared" ref="S584" si="2371">SUM(O584:O584)*M583</f>
        <v>0</v>
      </c>
      <c r="T584" s="86">
        <f t="shared" ref="T584" si="2372">SUM(P584:P584)*M583</f>
        <v>0</v>
      </c>
      <c r="U584" s="86">
        <f t="shared" ref="U584" si="2373">SUM(Q584:Q584)*M583</f>
        <v>0.25</v>
      </c>
      <c r="V584" s="87">
        <f t="shared" ref="V584" si="2374">SUM(R584:R584)*M583</f>
        <v>0.25</v>
      </c>
      <c r="W584" s="88">
        <f t="shared" si="2370"/>
        <v>0.25</v>
      </c>
      <c r="X584" s="249"/>
      <c r="Y584" s="252"/>
      <c r="Z584" s="255"/>
      <c r="AA584" s="258"/>
      <c r="AB584" s="258"/>
      <c r="AC584" s="369"/>
      <c r="AD584" s="487"/>
      <c r="AE584" s="57"/>
      <c r="AF584" s="235"/>
      <c r="AG584" s="229"/>
      <c r="AH584" s="229"/>
      <c r="AI584" s="236"/>
      <c r="AJ584" s="490"/>
      <c r="AK584" s="69"/>
      <c r="AP584" s="71"/>
      <c r="AQ584" s="239"/>
    </row>
    <row r="585" spans="1:43" ht="30" customHeight="1" x14ac:dyDescent="0.3">
      <c r="A585" s="1000"/>
      <c r="B585" s="493"/>
      <c r="C585" s="410">
        <v>38</v>
      </c>
      <c r="D585" s="413" t="s">
        <v>700</v>
      </c>
      <c r="E585" s="416">
        <v>42</v>
      </c>
      <c r="F585" s="419" t="s">
        <v>701</v>
      </c>
      <c r="G585" s="453" t="s">
        <v>702</v>
      </c>
      <c r="H585" s="425">
        <v>79</v>
      </c>
      <c r="I585" s="398" t="s">
        <v>703</v>
      </c>
      <c r="J585" s="398" t="s">
        <v>704</v>
      </c>
      <c r="K585" s="401">
        <f>AA585/(W585+W587)</f>
        <v>0.79998000000000002</v>
      </c>
      <c r="L585" s="404" t="s">
        <v>705</v>
      </c>
      <c r="M585" s="406">
        <v>0.6</v>
      </c>
      <c r="N585" s="39" t="s">
        <v>46</v>
      </c>
      <c r="O585" s="40">
        <v>0.18</v>
      </c>
      <c r="P585" s="41">
        <v>0.28999999999999998</v>
      </c>
      <c r="Q585" s="41">
        <v>0.3</v>
      </c>
      <c r="R585" s="42">
        <v>1</v>
      </c>
      <c r="S585" s="43">
        <f t="shared" ref="S585" si="2375">SUM(O585:O585)*M585</f>
        <v>0.108</v>
      </c>
      <c r="T585" s="44">
        <f t="shared" ref="T585" si="2376">SUM(P585:P585)*M585</f>
        <v>0.17399999999999999</v>
      </c>
      <c r="U585" s="44">
        <f t="shared" ref="U585" si="2377">SUM(Q585:Q585)*M585</f>
        <v>0.18</v>
      </c>
      <c r="V585" s="45">
        <f t="shared" ref="V585" si="2378">SUM(R585:R585)*M585</f>
        <v>0.6</v>
      </c>
      <c r="W585" s="46">
        <f t="shared" si="2370"/>
        <v>0.6</v>
      </c>
      <c r="X585" s="247">
        <f>+S586+S588</f>
        <v>0.43000000000000005</v>
      </c>
      <c r="Y585" s="250">
        <f>+T586+T588</f>
        <v>0.56299999999999994</v>
      </c>
      <c r="Z585" s="253">
        <f>+U586+U588</f>
        <v>0.65700000000000003</v>
      </c>
      <c r="AA585" s="256">
        <f>+V586+V588</f>
        <v>0.79998000000000002</v>
      </c>
      <c r="AB585" s="256">
        <f>+W586+W588</f>
        <v>0.79998000000000002</v>
      </c>
      <c r="AC585" s="369"/>
      <c r="AD585" s="487"/>
      <c r="AE585" s="47"/>
      <c r="AF585" s="228" t="str">
        <f t="shared" si="2257"/>
        <v>PARA MEJORAR</v>
      </c>
      <c r="AG585" s="228" t="str">
        <f>IF(COUNTIF(AF585:AF588,"PARA MEJORAR")&gt;=1,"PARA MEJORAR","BIEN")</f>
        <v>PARA MEJORAR</v>
      </c>
      <c r="AH585" s="228" t="str">
        <f>IF(COUNTIF(AG585:AG588,"PARA MEJORAR")&gt;=1,"PARA MEJORAR","BIEN")</f>
        <v>PARA MEJORAR</v>
      </c>
      <c r="AI585" s="236"/>
      <c r="AJ585" s="490"/>
      <c r="AK585" s="58"/>
      <c r="AL585" s="59"/>
      <c r="AM585" s="59"/>
      <c r="AN585" s="59"/>
      <c r="AO585" s="59"/>
      <c r="AP585" s="60"/>
      <c r="AQ585" s="237"/>
    </row>
    <row r="586" spans="1:43" ht="30" customHeight="1" thickBot="1" x14ac:dyDescent="0.35">
      <c r="A586" s="1000"/>
      <c r="B586" s="493"/>
      <c r="C586" s="411"/>
      <c r="D586" s="414"/>
      <c r="E586" s="417"/>
      <c r="F586" s="420"/>
      <c r="G586" s="454"/>
      <c r="H586" s="426"/>
      <c r="I586" s="399"/>
      <c r="J586" s="399"/>
      <c r="K586" s="402"/>
      <c r="L586" s="405"/>
      <c r="M586" s="407"/>
      <c r="N586" s="49" t="s">
        <v>52</v>
      </c>
      <c r="O586" s="50">
        <v>0.55000000000000004</v>
      </c>
      <c r="P586" s="51">
        <v>0.60499999999999998</v>
      </c>
      <c r="Q586" s="51">
        <v>0.69499999999999995</v>
      </c>
      <c r="R586" s="52">
        <v>0.83330000000000004</v>
      </c>
      <c r="S586" s="53">
        <f t="shared" ref="S586" si="2379">SUM(O586:O586)*M585</f>
        <v>0.33</v>
      </c>
      <c r="T586" s="54">
        <f t="shared" ref="T586" si="2380">SUM(P586:P586)*M585</f>
        <v>0.36299999999999999</v>
      </c>
      <c r="U586" s="54">
        <f t="shared" ref="U586" si="2381">SUM(Q586:Q586)*M585</f>
        <v>0.41699999999999998</v>
      </c>
      <c r="V586" s="55">
        <f t="shared" ref="V586" si="2382">SUM(R586:R586)*M585</f>
        <v>0.49997999999999998</v>
      </c>
      <c r="W586" s="56">
        <f t="shared" si="2370"/>
        <v>0.49997999999999998</v>
      </c>
      <c r="X586" s="248"/>
      <c r="Y586" s="251"/>
      <c r="Z586" s="254"/>
      <c r="AA586" s="257"/>
      <c r="AB586" s="257"/>
      <c r="AC586" s="369"/>
      <c r="AD586" s="487"/>
      <c r="AE586" s="57"/>
      <c r="AF586" s="235"/>
      <c r="AG586" s="236"/>
      <c r="AH586" s="236"/>
      <c r="AI586" s="236"/>
      <c r="AJ586" s="490"/>
      <c r="AK586" s="69"/>
      <c r="AP586" s="71"/>
      <c r="AQ586" s="238"/>
    </row>
    <row r="587" spans="1:43" ht="30" customHeight="1" x14ac:dyDescent="0.3">
      <c r="A587" s="1000"/>
      <c r="B587" s="493"/>
      <c r="C587" s="411"/>
      <c r="D587" s="414"/>
      <c r="E587" s="417"/>
      <c r="F587" s="420"/>
      <c r="G587" s="454"/>
      <c r="H587" s="426"/>
      <c r="I587" s="399"/>
      <c r="J587" s="399"/>
      <c r="K587" s="402"/>
      <c r="L587" s="408" t="s">
        <v>706</v>
      </c>
      <c r="M587" s="409">
        <v>0.4</v>
      </c>
      <c r="N587" s="72" t="s">
        <v>46</v>
      </c>
      <c r="O587" s="91">
        <v>0.25</v>
      </c>
      <c r="P587" s="90">
        <v>0.5</v>
      </c>
      <c r="Q587" s="90">
        <v>0.75</v>
      </c>
      <c r="R587" s="89">
        <v>1</v>
      </c>
      <c r="S587" s="65">
        <f t="shared" ref="S587" si="2383">SUM(O587:O587)*M587</f>
        <v>0.1</v>
      </c>
      <c r="T587" s="66">
        <f t="shared" ref="T587" si="2384">SUM(P587:P587)*M587</f>
        <v>0.2</v>
      </c>
      <c r="U587" s="66">
        <f t="shared" ref="U587" si="2385">SUM(Q587:Q587)*M587</f>
        <v>0.30000000000000004</v>
      </c>
      <c r="V587" s="67">
        <f t="shared" ref="V587" si="2386">SUM(R587:R587)*M587</f>
        <v>0.4</v>
      </c>
      <c r="W587" s="68">
        <f t="shared" si="2370"/>
        <v>0.4</v>
      </c>
      <c r="X587" s="248"/>
      <c r="Y587" s="251"/>
      <c r="Z587" s="254"/>
      <c r="AA587" s="257"/>
      <c r="AB587" s="257"/>
      <c r="AC587" s="369"/>
      <c r="AD587" s="487"/>
      <c r="AE587" s="47"/>
      <c r="AF587" s="228" t="str">
        <f t="shared" si="2257"/>
        <v>PARA MEJORAR</v>
      </c>
      <c r="AG587" s="236"/>
      <c r="AH587" s="236"/>
      <c r="AI587" s="236"/>
      <c r="AJ587" s="490"/>
      <c r="AK587" s="69"/>
      <c r="AP587" s="71"/>
      <c r="AQ587" s="238"/>
    </row>
    <row r="588" spans="1:43" ht="30" customHeight="1" thickBot="1" x14ac:dyDescent="0.35">
      <c r="A588" s="1000"/>
      <c r="B588" s="493"/>
      <c r="C588" s="412"/>
      <c r="D588" s="415"/>
      <c r="E588" s="418"/>
      <c r="F588" s="421"/>
      <c r="G588" s="455"/>
      <c r="H588" s="427"/>
      <c r="I588" s="400"/>
      <c r="J588" s="400"/>
      <c r="K588" s="403"/>
      <c r="L588" s="428"/>
      <c r="M588" s="429"/>
      <c r="N588" s="73" t="s">
        <v>52</v>
      </c>
      <c r="O588" s="74">
        <v>0.25</v>
      </c>
      <c r="P588" s="75">
        <v>0.5</v>
      </c>
      <c r="Q588" s="75">
        <v>0.6</v>
      </c>
      <c r="R588" s="76">
        <v>0.75</v>
      </c>
      <c r="S588" s="85">
        <f t="shared" ref="S588" si="2387">SUM(O588:O588)*M587</f>
        <v>0.1</v>
      </c>
      <c r="T588" s="86">
        <f t="shared" ref="T588" si="2388">SUM(P588:P588)*M587</f>
        <v>0.2</v>
      </c>
      <c r="U588" s="86">
        <f t="shared" ref="U588" si="2389">SUM(Q588:Q588)*M587</f>
        <v>0.24</v>
      </c>
      <c r="V588" s="87">
        <f t="shared" ref="V588" si="2390">SUM(R588:R588)*M587</f>
        <v>0.30000000000000004</v>
      </c>
      <c r="W588" s="88">
        <f t="shared" si="2370"/>
        <v>0.30000000000000004</v>
      </c>
      <c r="X588" s="249"/>
      <c r="Y588" s="252"/>
      <c r="Z588" s="255"/>
      <c r="AA588" s="258"/>
      <c r="AB588" s="258"/>
      <c r="AC588" s="369"/>
      <c r="AD588" s="487"/>
      <c r="AE588" s="57"/>
      <c r="AF588" s="235"/>
      <c r="AG588" s="229"/>
      <c r="AH588" s="229"/>
      <c r="AI588" s="236"/>
      <c r="AJ588" s="490"/>
      <c r="AK588" s="69"/>
      <c r="AP588" s="71"/>
      <c r="AQ588" s="239"/>
    </row>
    <row r="589" spans="1:43" ht="30" customHeight="1" x14ac:dyDescent="0.3">
      <c r="A589" s="1000"/>
      <c r="B589" s="493"/>
      <c r="C589" s="410">
        <v>39</v>
      </c>
      <c r="D589" s="413" t="s">
        <v>707</v>
      </c>
      <c r="E589" s="416">
        <v>43</v>
      </c>
      <c r="F589" s="419" t="s">
        <v>708</v>
      </c>
      <c r="G589" s="471" t="s">
        <v>709</v>
      </c>
      <c r="H589" s="425">
        <v>80</v>
      </c>
      <c r="I589" s="477" t="s">
        <v>710</v>
      </c>
      <c r="J589" s="477" t="s">
        <v>711</v>
      </c>
      <c r="K589" s="441">
        <f>AA589/(W589+W591+W593)</f>
        <v>1</v>
      </c>
      <c r="L589" s="404" t="s">
        <v>712</v>
      </c>
      <c r="M589" s="406">
        <v>0.4</v>
      </c>
      <c r="N589" s="39" t="s">
        <v>46</v>
      </c>
      <c r="O589" s="111">
        <v>0.1</v>
      </c>
      <c r="P589" s="41">
        <v>0.4</v>
      </c>
      <c r="Q589" s="111">
        <v>1</v>
      </c>
      <c r="R589" s="121">
        <v>1</v>
      </c>
      <c r="S589" s="43">
        <f t="shared" ref="S589" si="2391">SUM(O589:O589)*M589</f>
        <v>4.0000000000000008E-2</v>
      </c>
      <c r="T589" s="44">
        <f t="shared" ref="T589" si="2392">SUM(P589:P589)*M589</f>
        <v>0.16000000000000003</v>
      </c>
      <c r="U589" s="44">
        <f t="shared" ref="U589" si="2393">SUM(Q589:Q589)*M589</f>
        <v>0.4</v>
      </c>
      <c r="V589" s="45">
        <f t="shared" ref="V589" si="2394">SUM(R589:R589)*M589</f>
        <v>0.4</v>
      </c>
      <c r="W589" s="46">
        <f t="shared" si="2370"/>
        <v>0.4</v>
      </c>
      <c r="X589" s="247">
        <f>+S590+S592+S594</f>
        <v>4.0000000000000008E-2</v>
      </c>
      <c r="Y589" s="250">
        <f>+T590+T592+T594</f>
        <v>0.4</v>
      </c>
      <c r="Z589" s="253">
        <f>+U590+U592+U594</f>
        <v>0.4</v>
      </c>
      <c r="AA589" s="256">
        <f>+V590+V592+V594</f>
        <v>1</v>
      </c>
      <c r="AB589" s="256">
        <f>+W590+W592+W594</f>
        <v>1</v>
      </c>
      <c r="AC589" s="369"/>
      <c r="AD589" s="487"/>
      <c r="AE589" s="47"/>
      <c r="AF589" s="228" t="str">
        <f t="shared" si="2257"/>
        <v>EQUILIBRADA</v>
      </c>
      <c r="AG589" s="228" t="str">
        <f>IF(COUNTIF(AF589:AF594,"PARA MEJORAR")&gt;=1,"PARA MEJORAR","BIEN")</f>
        <v>BIEN</v>
      </c>
      <c r="AH589" s="228" t="str">
        <f>IF(COUNTIF(AG589:AG594,"PARA MEJORAR")&gt;=1,"PARA MEJORAR","BIEN")</f>
        <v>BIEN</v>
      </c>
      <c r="AI589" s="236"/>
      <c r="AJ589" s="490"/>
      <c r="AK589" s="58"/>
      <c r="AL589" s="59"/>
      <c r="AM589" s="59"/>
      <c r="AN589" s="59"/>
      <c r="AO589" s="59"/>
      <c r="AP589" s="60"/>
      <c r="AQ589" s="237"/>
    </row>
    <row r="590" spans="1:43" ht="30" customHeight="1" thickBot="1" x14ac:dyDescent="0.35">
      <c r="A590" s="1000"/>
      <c r="B590" s="493"/>
      <c r="C590" s="411"/>
      <c r="D590" s="414"/>
      <c r="E590" s="417"/>
      <c r="F590" s="420"/>
      <c r="G590" s="472"/>
      <c r="H590" s="426"/>
      <c r="I590" s="478"/>
      <c r="J590" s="478"/>
      <c r="K590" s="442"/>
      <c r="L590" s="405"/>
      <c r="M590" s="407"/>
      <c r="N590" s="49" t="s">
        <v>52</v>
      </c>
      <c r="O590" s="112">
        <v>0.1</v>
      </c>
      <c r="P590" s="51">
        <v>1</v>
      </c>
      <c r="Q590" s="112">
        <v>1</v>
      </c>
      <c r="R590" s="122">
        <v>1</v>
      </c>
      <c r="S590" s="53">
        <f t="shared" ref="S590" si="2395">SUM(O590:O590)*M589</f>
        <v>4.0000000000000008E-2</v>
      </c>
      <c r="T590" s="54">
        <f t="shared" ref="T590" si="2396">SUM(P590:P590)*M589</f>
        <v>0.4</v>
      </c>
      <c r="U590" s="54">
        <f t="shared" ref="U590" si="2397">SUM(Q590:Q590)*M589</f>
        <v>0.4</v>
      </c>
      <c r="V590" s="55">
        <f t="shared" ref="V590" si="2398">SUM(R590:R590)*M589</f>
        <v>0.4</v>
      </c>
      <c r="W590" s="56">
        <f t="shared" si="2370"/>
        <v>0.4</v>
      </c>
      <c r="X590" s="248"/>
      <c r="Y590" s="251"/>
      <c r="Z590" s="254"/>
      <c r="AA590" s="257"/>
      <c r="AB590" s="257"/>
      <c r="AC590" s="369"/>
      <c r="AD590" s="487"/>
      <c r="AE590" s="57"/>
      <c r="AF590" s="235"/>
      <c r="AG590" s="236"/>
      <c r="AH590" s="236"/>
      <c r="AI590" s="236"/>
      <c r="AJ590" s="490"/>
      <c r="AK590" s="69"/>
      <c r="AP590" s="71"/>
      <c r="AQ590" s="238"/>
    </row>
    <row r="591" spans="1:43" ht="30" customHeight="1" x14ac:dyDescent="0.3">
      <c r="A591" s="1000"/>
      <c r="B591" s="493"/>
      <c r="C591" s="411"/>
      <c r="D591" s="414"/>
      <c r="E591" s="417"/>
      <c r="F591" s="420"/>
      <c r="G591" s="472"/>
      <c r="H591" s="426"/>
      <c r="I591" s="478"/>
      <c r="J591" s="478"/>
      <c r="K591" s="442"/>
      <c r="L591" s="408" t="s">
        <v>713</v>
      </c>
      <c r="M591" s="409">
        <v>0.1</v>
      </c>
      <c r="N591" s="72" t="s">
        <v>46</v>
      </c>
      <c r="O591" s="113">
        <v>0</v>
      </c>
      <c r="P591" s="90">
        <v>0</v>
      </c>
      <c r="Q591" s="113">
        <v>0.8</v>
      </c>
      <c r="R591" s="123">
        <v>1</v>
      </c>
      <c r="S591" s="65">
        <f t="shared" ref="S591" si="2399">SUM(O591:O591)*M591</f>
        <v>0</v>
      </c>
      <c r="T591" s="66">
        <f t="shared" ref="T591" si="2400">SUM(P591:P591)*M591</f>
        <v>0</v>
      </c>
      <c r="U591" s="66">
        <f t="shared" ref="U591" si="2401">SUM(Q591:Q591)*M591</f>
        <v>8.0000000000000016E-2</v>
      </c>
      <c r="V591" s="67">
        <f t="shared" ref="V591" si="2402">SUM(R591:R591)*M591</f>
        <v>0.1</v>
      </c>
      <c r="W591" s="68">
        <f t="shared" si="2370"/>
        <v>0.1</v>
      </c>
      <c r="X591" s="248"/>
      <c r="Y591" s="251"/>
      <c r="Z591" s="254"/>
      <c r="AA591" s="257"/>
      <c r="AB591" s="257"/>
      <c r="AC591" s="369"/>
      <c r="AD591" s="487"/>
      <c r="AE591" s="47"/>
      <c r="AF591" s="228" t="str">
        <f t="shared" si="2257"/>
        <v>EQUILIBRADA</v>
      </c>
      <c r="AG591" s="236"/>
      <c r="AH591" s="236"/>
      <c r="AI591" s="236"/>
      <c r="AJ591" s="490"/>
      <c r="AK591" s="69"/>
      <c r="AP591" s="71"/>
      <c r="AQ591" s="238"/>
    </row>
    <row r="592" spans="1:43" ht="30" customHeight="1" thickBot="1" x14ac:dyDescent="0.35">
      <c r="A592" s="1000"/>
      <c r="B592" s="493"/>
      <c r="C592" s="411"/>
      <c r="D592" s="414"/>
      <c r="E592" s="417"/>
      <c r="F592" s="420"/>
      <c r="G592" s="472"/>
      <c r="H592" s="426"/>
      <c r="I592" s="478"/>
      <c r="J592" s="478"/>
      <c r="K592" s="442"/>
      <c r="L592" s="405"/>
      <c r="M592" s="407"/>
      <c r="N592" s="49" t="s">
        <v>52</v>
      </c>
      <c r="O592" s="112">
        <v>0</v>
      </c>
      <c r="P592" s="51">
        <v>0</v>
      </c>
      <c r="Q592" s="112">
        <v>0</v>
      </c>
      <c r="R592" s="122">
        <v>1</v>
      </c>
      <c r="S592" s="53">
        <f t="shared" ref="S592" si="2403">SUM(O592:O592)*M591</f>
        <v>0</v>
      </c>
      <c r="T592" s="54">
        <f t="shared" ref="T592" si="2404">SUM(P592:P592)*M591</f>
        <v>0</v>
      </c>
      <c r="U592" s="54">
        <f t="shared" ref="U592" si="2405">SUM(Q592:Q592)*M591</f>
        <v>0</v>
      </c>
      <c r="V592" s="55">
        <f t="shared" ref="V592" si="2406">SUM(R592:R592)*M591</f>
        <v>0.1</v>
      </c>
      <c r="W592" s="56">
        <f t="shared" si="2370"/>
        <v>0.1</v>
      </c>
      <c r="X592" s="248"/>
      <c r="Y592" s="251"/>
      <c r="Z592" s="254"/>
      <c r="AA592" s="257"/>
      <c r="AB592" s="257"/>
      <c r="AC592" s="369"/>
      <c r="AD592" s="487"/>
      <c r="AE592" s="57"/>
      <c r="AF592" s="235"/>
      <c r="AG592" s="236"/>
      <c r="AH592" s="236"/>
      <c r="AI592" s="236"/>
      <c r="AJ592" s="490"/>
      <c r="AK592" s="69"/>
      <c r="AP592" s="71"/>
      <c r="AQ592" s="238"/>
    </row>
    <row r="593" spans="1:43" ht="30" customHeight="1" x14ac:dyDescent="0.3">
      <c r="A593" s="1000"/>
      <c r="B593" s="493"/>
      <c r="C593" s="411"/>
      <c r="D593" s="414"/>
      <c r="E593" s="417"/>
      <c r="F593" s="420"/>
      <c r="G593" s="472"/>
      <c r="H593" s="426"/>
      <c r="I593" s="478"/>
      <c r="J593" s="478"/>
      <c r="K593" s="442"/>
      <c r="L593" s="408" t="s">
        <v>714</v>
      </c>
      <c r="M593" s="409">
        <v>0.5</v>
      </c>
      <c r="N593" s="72" t="s">
        <v>46</v>
      </c>
      <c r="O593" s="113">
        <v>0</v>
      </c>
      <c r="P593" s="90">
        <v>0</v>
      </c>
      <c r="Q593" s="113">
        <v>0.9</v>
      </c>
      <c r="R593" s="123">
        <v>1</v>
      </c>
      <c r="S593" s="65">
        <f t="shared" ref="S593" si="2407">SUM(O593:O593)*M593</f>
        <v>0</v>
      </c>
      <c r="T593" s="66">
        <f t="shared" ref="T593" si="2408">SUM(P593:P593)*M593</f>
        <v>0</v>
      </c>
      <c r="U593" s="66">
        <f t="shared" ref="U593" si="2409">SUM(Q593:Q593)*M593</f>
        <v>0.45</v>
      </c>
      <c r="V593" s="67">
        <f t="shared" ref="V593" si="2410">SUM(R593:R593)*M593</f>
        <v>0.5</v>
      </c>
      <c r="W593" s="68">
        <f t="shared" si="2370"/>
        <v>0.5</v>
      </c>
      <c r="X593" s="248"/>
      <c r="Y593" s="251"/>
      <c r="Z593" s="254"/>
      <c r="AA593" s="257"/>
      <c r="AB593" s="257"/>
      <c r="AC593" s="369"/>
      <c r="AD593" s="487"/>
      <c r="AE593" s="47"/>
      <c r="AF593" s="228" t="str">
        <f t="shared" si="2257"/>
        <v>EQUILIBRADA</v>
      </c>
      <c r="AG593" s="236"/>
      <c r="AH593" s="236"/>
      <c r="AI593" s="236"/>
      <c r="AJ593" s="490"/>
      <c r="AK593" s="69"/>
      <c r="AL593" s="124"/>
      <c r="AM593" s="124"/>
      <c r="AN593" s="125"/>
      <c r="AP593" s="71"/>
      <c r="AQ593" s="238"/>
    </row>
    <row r="594" spans="1:43" ht="30" customHeight="1" thickBot="1" x14ac:dyDescent="0.35">
      <c r="A594" s="1000"/>
      <c r="B594" s="493"/>
      <c r="C594" s="412"/>
      <c r="D594" s="415"/>
      <c r="E594" s="418"/>
      <c r="F594" s="421"/>
      <c r="G594" s="473"/>
      <c r="H594" s="427"/>
      <c r="I594" s="479"/>
      <c r="J594" s="479"/>
      <c r="K594" s="443"/>
      <c r="L594" s="428"/>
      <c r="M594" s="429"/>
      <c r="N594" s="73" t="s">
        <v>52</v>
      </c>
      <c r="O594" s="114">
        <v>0</v>
      </c>
      <c r="P594" s="75">
        <v>0</v>
      </c>
      <c r="Q594" s="114">
        <v>0</v>
      </c>
      <c r="R594" s="126">
        <v>1</v>
      </c>
      <c r="S594" s="85">
        <f t="shared" ref="S594" si="2411">SUM(O594:O594)*M593</f>
        <v>0</v>
      </c>
      <c r="T594" s="86">
        <f t="shared" ref="T594" si="2412">SUM(P594:P594)*M593</f>
        <v>0</v>
      </c>
      <c r="U594" s="86">
        <f t="shared" ref="U594" si="2413">SUM(Q594:Q594)*M593</f>
        <v>0</v>
      </c>
      <c r="V594" s="87">
        <f t="shared" ref="V594" si="2414">SUM(R594:R594)*M593</f>
        <v>0.5</v>
      </c>
      <c r="W594" s="88">
        <f t="shared" si="2370"/>
        <v>0.5</v>
      </c>
      <c r="X594" s="249"/>
      <c r="Y594" s="252"/>
      <c r="Z594" s="255"/>
      <c r="AA594" s="258"/>
      <c r="AB594" s="258"/>
      <c r="AC594" s="369"/>
      <c r="AD594" s="487"/>
      <c r="AE594" s="57"/>
      <c r="AF594" s="235"/>
      <c r="AG594" s="229"/>
      <c r="AH594" s="229"/>
      <c r="AI594" s="236"/>
      <c r="AJ594" s="490"/>
      <c r="AK594" s="69"/>
      <c r="AP594" s="71"/>
      <c r="AQ594" s="239"/>
    </row>
    <row r="595" spans="1:43" ht="30" customHeight="1" x14ac:dyDescent="0.3">
      <c r="A595" s="1000"/>
      <c r="B595" s="493"/>
      <c r="C595" s="410">
        <v>40</v>
      </c>
      <c r="D595" s="413" t="s">
        <v>715</v>
      </c>
      <c r="E595" s="416">
        <v>44</v>
      </c>
      <c r="F595" s="419" t="s">
        <v>716</v>
      </c>
      <c r="G595" s="453" t="s">
        <v>717</v>
      </c>
      <c r="H595" s="425">
        <v>81</v>
      </c>
      <c r="I595" s="398" t="s">
        <v>718</v>
      </c>
      <c r="J595" s="398" t="s">
        <v>719</v>
      </c>
      <c r="K595" s="401">
        <f>AA595/(W595+W597+W599+W601+W603)</f>
        <v>0.53</v>
      </c>
      <c r="L595" s="404" t="s">
        <v>720</v>
      </c>
      <c r="M595" s="406">
        <v>0.1</v>
      </c>
      <c r="N595" s="39" t="s">
        <v>46</v>
      </c>
      <c r="O595" s="96">
        <v>0.1</v>
      </c>
      <c r="P595" s="97">
        <v>0.5</v>
      </c>
      <c r="Q595" s="97">
        <v>1</v>
      </c>
      <c r="R595" s="98">
        <v>1</v>
      </c>
      <c r="S595" s="43">
        <f t="shared" ref="S595" si="2415">SUM(O595:O595)*M595</f>
        <v>1.0000000000000002E-2</v>
      </c>
      <c r="T595" s="44">
        <f t="shared" ref="T595" si="2416">SUM(P595:P595)*M595</f>
        <v>0.05</v>
      </c>
      <c r="U595" s="44">
        <f t="shared" ref="U595" si="2417">SUM(Q595:Q595)*M595</f>
        <v>0.1</v>
      </c>
      <c r="V595" s="45">
        <f t="shared" ref="V595" si="2418">SUM(R595:R595)*M595</f>
        <v>0.1</v>
      </c>
      <c r="W595" s="46">
        <f t="shared" si="2370"/>
        <v>0.1</v>
      </c>
      <c r="X595" s="247">
        <f>+S596+S604+S598+S600+S602</f>
        <v>0.53</v>
      </c>
      <c r="Y595" s="250">
        <f>+T596+T604+T598+T600+T602</f>
        <v>0.53</v>
      </c>
      <c r="Z595" s="253">
        <f>+U596+U604+U598+U600+U602</f>
        <v>0.53</v>
      </c>
      <c r="AA595" s="256">
        <f>+V596+V604+V598+V600+V602</f>
        <v>0.53</v>
      </c>
      <c r="AB595" s="256">
        <f>+W596+W604+W598+W600+W602</f>
        <v>0.53</v>
      </c>
      <c r="AC595" s="369"/>
      <c r="AD595" s="487"/>
      <c r="AE595" s="47"/>
      <c r="AF595" s="228" t="str">
        <f t="shared" si="2257"/>
        <v>PARA MEJORAR</v>
      </c>
      <c r="AG595" s="228" t="str">
        <f>IF(COUNTIF(AF595:AF604,"PARA MEJORAR")&gt;=1,"PARA MEJORAR","BIEN")</f>
        <v>PARA MEJORAR</v>
      </c>
      <c r="AH595" s="228" t="str">
        <f>IF(COUNTIF(AG595:AG604,"PARA MEJORAR")&gt;=1,"PARA MEJORAR","BIEN")</f>
        <v>PARA MEJORAR</v>
      </c>
      <c r="AI595" s="236"/>
      <c r="AJ595" s="490"/>
      <c r="AK595" s="58"/>
      <c r="AL595" s="59"/>
      <c r="AM595" s="59"/>
      <c r="AN595" s="59"/>
      <c r="AO595" s="59"/>
      <c r="AP595" s="60"/>
      <c r="AQ595" s="237"/>
    </row>
    <row r="596" spans="1:43" ht="30" customHeight="1" thickBot="1" x14ac:dyDescent="0.35">
      <c r="A596" s="1000"/>
      <c r="B596" s="493"/>
      <c r="C596" s="411"/>
      <c r="D596" s="414"/>
      <c r="E596" s="417"/>
      <c r="F596" s="420"/>
      <c r="G596" s="454"/>
      <c r="H596" s="426"/>
      <c r="I596" s="399"/>
      <c r="J596" s="399"/>
      <c r="K596" s="402"/>
      <c r="L596" s="405"/>
      <c r="M596" s="407"/>
      <c r="N596" s="49" t="s">
        <v>52</v>
      </c>
      <c r="O596" s="99">
        <v>0.1</v>
      </c>
      <c r="P596" s="100">
        <v>0.1</v>
      </c>
      <c r="Q596" s="100">
        <v>0.1</v>
      </c>
      <c r="R596" s="101">
        <v>0.1</v>
      </c>
      <c r="S596" s="53">
        <f t="shared" ref="S596" si="2419">SUM(O596:O596)*M595</f>
        <v>1.0000000000000002E-2</v>
      </c>
      <c r="T596" s="54">
        <f t="shared" ref="T596" si="2420">SUM(P596:P596)*M595</f>
        <v>1.0000000000000002E-2</v>
      </c>
      <c r="U596" s="54">
        <f t="shared" ref="U596" si="2421">SUM(Q596:Q596)*M595</f>
        <v>1.0000000000000002E-2</v>
      </c>
      <c r="V596" s="55">
        <f t="shared" ref="V596" si="2422">SUM(R596:R596)*M595</f>
        <v>1.0000000000000002E-2</v>
      </c>
      <c r="W596" s="56">
        <f t="shared" si="2370"/>
        <v>1.0000000000000002E-2</v>
      </c>
      <c r="X596" s="248"/>
      <c r="Y596" s="251"/>
      <c r="Z596" s="254"/>
      <c r="AA596" s="257"/>
      <c r="AB596" s="257"/>
      <c r="AC596" s="369"/>
      <c r="AD596" s="487"/>
      <c r="AE596" s="57"/>
      <c r="AF596" s="235"/>
      <c r="AG596" s="236"/>
      <c r="AH596" s="236"/>
      <c r="AI596" s="236"/>
      <c r="AJ596" s="490"/>
      <c r="AK596" s="69"/>
      <c r="AP596" s="71"/>
      <c r="AQ596" s="238"/>
    </row>
    <row r="597" spans="1:43" ht="30" customHeight="1" x14ac:dyDescent="0.3">
      <c r="A597" s="1000"/>
      <c r="B597" s="493"/>
      <c r="C597" s="411"/>
      <c r="D597" s="414"/>
      <c r="E597" s="417"/>
      <c r="F597" s="420"/>
      <c r="G597" s="454"/>
      <c r="H597" s="426"/>
      <c r="I597" s="399"/>
      <c r="J597" s="399"/>
      <c r="K597" s="402"/>
      <c r="L597" s="408" t="s">
        <v>721</v>
      </c>
      <c r="M597" s="409">
        <v>0.4</v>
      </c>
      <c r="N597" s="72" t="s">
        <v>46</v>
      </c>
      <c r="O597" s="102">
        <v>1</v>
      </c>
      <c r="P597" s="103">
        <v>1</v>
      </c>
      <c r="Q597" s="103">
        <v>1</v>
      </c>
      <c r="R597" s="104">
        <v>1</v>
      </c>
      <c r="S597" s="65">
        <f t="shared" ref="S597" si="2423">SUM(O597:O597)*M597</f>
        <v>0.4</v>
      </c>
      <c r="T597" s="66">
        <f t="shared" ref="T597" si="2424">SUM(P597:P597)*M597</f>
        <v>0.4</v>
      </c>
      <c r="U597" s="66">
        <f t="shared" ref="U597" si="2425">SUM(Q597:Q597)*M597</f>
        <v>0.4</v>
      </c>
      <c r="V597" s="67">
        <f t="shared" ref="V597" si="2426">SUM(R597:R597)*M597</f>
        <v>0.4</v>
      </c>
      <c r="W597" s="68">
        <f t="shared" si="2370"/>
        <v>0.4</v>
      </c>
      <c r="X597" s="248"/>
      <c r="Y597" s="251"/>
      <c r="Z597" s="254"/>
      <c r="AA597" s="257"/>
      <c r="AB597" s="257"/>
      <c r="AC597" s="369"/>
      <c r="AD597" s="487"/>
      <c r="AE597" s="47"/>
      <c r="AF597" s="228" t="str">
        <f t="shared" si="2257"/>
        <v>EQUILIBRADA</v>
      </c>
      <c r="AG597" s="236"/>
      <c r="AH597" s="236"/>
      <c r="AI597" s="236"/>
      <c r="AJ597" s="490"/>
      <c r="AK597" s="69"/>
      <c r="AP597" s="71"/>
      <c r="AQ597" s="238"/>
    </row>
    <row r="598" spans="1:43" ht="30" customHeight="1" thickBot="1" x14ac:dyDescent="0.35">
      <c r="A598" s="1000"/>
      <c r="B598" s="493"/>
      <c r="C598" s="411"/>
      <c r="D598" s="414"/>
      <c r="E598" s="417"/>
      <c r="F598" s="420"/>
      <c r="G598" s="454"/>
      <c r="H598" s="426"/>
      <c r="I598" s="399"/>
      <c r="J598" s="399"/>
      <c r="K598" s="402"/>
      <c r="L598" s="405"/>
      <c r="M598" s="407"/>
      <c r="N598" s="73" t="s">
        <v>52</v>
      </c>
      <c r="O598" s="99">
        <v>1</v>
      </c>
      <c r="P598" s="100">
        <v>1</v>
      </c>
      <c r="Q598" s="100">
        <v>1</v>
      </c>
      <c r="R598" s="101">
        <v>1</v>
      </c>
      <c r="S598" s="53">
        <f t="shared" ref="S598" si="2427">SUM(O598:O598)*M597</f>
        <v>0.4</v>
      </c>
      <c r="T598" s="54">
        <f t="shared" ref="T598" si="2428">SUM(P598:P598)*M597</f>
        <v>0.4</v>
      </c>
      <c r="U598" s="54">
        <f t="shared" ref="U598" si="2429">SUM(Q598:Q598)*M597</f>
        <v>0.4</v>
      </c>
      <c r="V598" s="55">
        <f t="shared" ref="V598" si="2430">SUM(R598:R598)*M597</f>
        <v>0.4</v>
      </c>
      <c r="W598" s="56">
        <f t="shared" si="2370"/>
        <v>0.4</v>
      </c>
      <c r="X598" s="248"/>
      <c r="Y598" s="251"/>
      <c r="Z598" s="254"/>
      <c r="AA598" s="257"/>
      <c r="AB598" s="257"/>
      <c r="AC598" s="369"/>
      <c r="AD598" s="487"/>
      <c r="AE598" s="57"/>
      <c r="AF598" s="235"/>
      <c r="AG598" s="236"/>
      <c r="AH598" s="236"/>
      <c r="AI598" s="236"/>
      <c r="AJ598" s="490"/>
      <c r="AK598" s="69"/>
      <c r="AP598" s="71"/>
      <c r="AQ598" s="238"/>
    </row>
    <row r="599" spans="1:43" ht="30" customHeight="1" x14ac:dyDescent="0.3">
      <c r="A599" s="1000"/>
      <c r="B599" s="493"/>
      <c r="C599" s="411"/>
      <c r="D599" s="414"/>
      <c r="E599" s="417"/>
      <c r="F599" s="420"/>
      <c r="G599" s="454"/>
      <c r="H599" s="426"/>
      <c r="I599" s="399"/>
      <c r="J599" s="399"/>
      <c r="K599" s="402"/>
      <c r="L599" s="408" t="s">
        <v>722</v>
      </c>
      <c r="M599" s="409">
        <v>0.1</v>
      </c>
      <c r="N599" s="72" t="s">
        <v>46</v>
      </c>
      <c r="O599" s="102">
        <v>1</v>
      </c>
      <c r="P599" s="103">
        <v>1</v>
      </c>
      <c r="Q599" s="103">
        <v>1</v>
      </c>
      <c r="R599" s="104">
        <v>1</v>
      </c>
      <c r="S599" s="65">
        <f t="shared" ref="S599" si="2431">SUM(O599:O599)*M599</f>
        <v>0.1</v>
      </c>
      <c r="T599" s="66">
        <f t="shared" ref="T599" si="2432">SUM(P599:P599)*M599</f>
        <v>0.1</v>
      </c>
      <c r="U599" s="66">
        <f t="shared" ref="U599" si="2433">SUM(Q599:Q599)*M599</f>
        <v>0.1</v>
      </c>
      <c r="V599" s="67">
        <f t="shared" ref="V599" si="2434">SUM(R599:R599)*M599</f>
        <v>0.1</v>
      </c>
      <c r="W599" s="68">
        <f t="shared" si="2370"/>
        <v>0.1</v>
      </c>
      <c r="X599" s="248"/>
      <c r="Y599" s="251"/>
      <c r="Z599" s="254"/>
      <c r="AA599" s="257"/>
      <c r="AB599" s="257"/>
      <c r="AC599" s="369"/>
      <c r="AD599" s="487"/>
      <c r="AE599" s="47"/>
      <c r="AF599" s="228" t="str">
        <f t="shared" si="2257"/>
        <v>EQUILIBRADA</v>
      </c>
      <c r="AG599" s="236"/>
      <c r="AH599" s="236"/>
      <c r="AI599" s="236"/>
      <c r="AJ599" s="490"/>
      <c r="AK599" s="69"/>
      <c r="AP599" s="71"/>
      <c r="AQ599" s="238"/>
    </row>
    <row r="600" spans="1:43" ht="30" customHeight="1" thickBot="1" x14ac:dyDescent="0.35">
      <c r="A600" s="1000"/>
      <c r="B600" s="493"/>
      <c r="C600" s="411"/>
      <c r="D600" s="414"/>
      <c r="E600" s="417"/>
      <c r="F600" s="420"/>
      <c r="G600" s="454"/>
      <c r="H600" s="426"/>
      <c r="I600" s="399"/>
      <c r="J600" s="399"/>
      <c r="K600" s="402"/>
      <c r="L600" s="405"/>
      <c r="M600" s="407"/>
      <c r="N600" s="73" t="s">
        <v>52</v>
      </c>
      <c r="O600" s="99">
        <v>1</v>
      </c>
      <c r="P600" s="100">
        <v>1</v>
      </c>
      <c r="Q600" s="100">
        <v>1</v>
      </c>
      <c r="R600" s="101">
        <v>1</v>
      </c>
      <c r="S600" s="53">
        <f t="shared" ref="S600" si="2435">SUM(O600:O600)*M599</f>
        <v>0.1</v>
      </c>
      <c r="T600" s="54">
        <f t="shared" ref="T600" si="2436">SUM(P600:P600)*M599</f>
        <v>0.1</v>
      </c>
      <c r="U600" s="54">
        <f t="shared" ref="U600" si="2437">SUM(Q600:Q600)*M599</f>
        <v>0.1</v>
      </c>
      <c r="V600" s="55">
        <f t="shared" ref="V600" si="2438">SUM(R600:R600)*M599</f>
        <v>0.1</v>
      </c>
      <c r="W600" s="56">
        <f t="shared" si="2370"/>
        <v>0.1</v>
      </c>
      <c r="X600" s="248"/>
      <c r="Y600" s="251"/>
      <c r="Z600" s="254"/>
      <c r="AA600" s="257"/>
      <c r="AB600" s="257"/>
      <c r="AC600" s="369"/>
      <c r="AD600" s="487"/>
      <c r="AE600" s="57"/>
      <c r="AF600" s="235"/>
      <c r="AG600" s="236"/>
      <c r="AH600" s="236"/>
      <c r="AI600" s="236"/>
      <c r="AJ600" s="490"/>
      <c r="AK600" s="69"/>
      <c r="AP600" s="71"/>
      <c r="AQ600" s="238"/>
    </row>
    <row r="601" spans="1:43" ht="30" customHeight="1" x14ac:dyDescent="0.3">
      <c r="A601" s="1000"/>
      <c r="B601" s="493"/>
      <c r="C601" s="411"/>
      <c r="D601" s="414"/>
      <c r="E601" s="417"/>
      <c r="F601" s="420"/>
      <c r="G601" s="454"/>
      <c r="H601" s="426"/>
      <c r="I601" s="399"/>
      <c r="J601" s="399"/>
      <c r="K601" s="402"/>
      <c r="L601" s="408" t="s">
        <v>723</v>
      </c>
      <c r="M601" s="409">
        <v>0.2</v>
      </c>
      <c r="N601" s="72" t="s">
        <v>46</v>
      </c>
      <c r="O601" s="102">
        <v>0.1</v>
      </c>
      <c r="P601" s="103">
        <v>0.2</v>
      </c>
      <c r="Q601" s="103">
        <v>0.5</v>
      </c>
      <c r="R601" s="104">
        <v>1</v>
      </c>
      <c r="S601" s="65">
        <f t="shared" ref="S601" si="2439">SUM(O601:O601)*M601</f>
        <v>2.0000000000000004E-2</v>
      </c>
      <c r="T601" s="66">
        <f t="shared" ref="T601" si="2440">SUM(P601:P601)*M601</f>
        <v>4.0000000000000008E-2</v>
      </c>
      <c r="U601" s="66">
        <f t="shared" ref="U601" si="2441">SUM(Q601:Q601)*M601</f>
        <v>0.1</v>
      </c>
      <c r="V601" s="67">
        <f t="shared" ref="V601" si="2442">SUM(R601:R601)*M601</f>
        <v>0.2</v>
      </c>
      <c r="W601" s="68">
        <f t="shared" si="2370"/>
        <v>0.2</v>
      </c>
      <c r="X601" s="248"/>
      <c r="Y601" s="251"/>
      <c r="Z601" s="254"/>
      <c r="AA601" s="257"/>
      <c r="AB601" s="257"/>
      <c r="AC601" s="369"/>
      <c r="AD601" s="487"/>
      <c r="AE601" s="47"/>
      <c r="AF601" s="228" t="str">
        <f t="shared" si="2257"/>
        <v>PARA MEJORAR</v>
      </c>
      <c r="AG601" s="236"/>
      <c r="AH601" s="236"/>
      <c r="AI601" s="236"/>
      <c r="AJ601" s="490"/>
      <c r="AK601" s="69"/>
      <c r="AP601" s="71"/>
      <c r="AQ601" s="238"/>
    </row>
    <row r="602" spans="1:43" ht="30" customHeight="1" thickBot="1" x14ac:dyDescent="0.35">
      <c r="A602" s="1000"/>
      <c r="B602" s="493"/>
      <c r="C602" s="411"/>
      <c r="D602" s="414"/>
      <c r="E602" s="417"/>
      <c r="F602" s="420"/>
      <c r="G602" s="454"/>
      <c r="H602" s="426"/>
      <c r="I602" s="399"/>
      <c r="J602" s="399"/>
      <c r="K602" s="402"/>
      <c r="L602" s="405"/>
      <c r="M602" s="407"/>
      <c r="N602" s="73" t="s">
        <v>52</v>
      </c>
      <c r="O602" s="99">
        <v>0.1</v>
      </c>
      <c r="P602" s="100">
        <v>0.1</v>
      </c>
      <c r="Q602" s="100">
        <v>0.1</v>
      </c>
      <c r="R602" s="101">
        <v>0.1</v>
      </c>
      <c r="S602" s="53">
        <f t="shared" ref="S602" si="2443">SUM(O602:O602)*M601</f>
        <v>2.0000000000000004E-2</v>
      </c>
      <c r="T602" s="54">
        <f t="shared" ref="T602" si="2444">SUM(P602:P602)*M601</f>
        <v>2.0000000000000004E-2</v>
      </c>
      <c r="U602" s="54">
        <f t="shared" ref="U602" si="2445">SUM(Q602:Q602)*M601</f>
        <v>2.0000000000000004E-2</v>
      </c>
      <c r="V602" s="55">
        <f t="shared" ref="V602" si="2446">SUM(R602:R602)*M601</f>
        <v>2.0000000000000004E-2</v>
      </c>
      <c r="W602" s="56">
        <f t="shared" si="2370"/>
        <v>2.0000000000000004E-2</v>
      </c>
      <c r="X602" s="248"/>
      <c r="Y602" s="251"/>
      <c r="Z602" s="254"/>
      <c r="AA602" s="257"/>
      <c r="AB602" s="257"/>
      <c r="AC602" s="369"/>
      <c r="AD602" s="487"/>
      <c r="AE602" s="57"/>
      <c r="AF602" s="235"/>
      <c r="AG602" s="236"/>
      <c r="AH602" s="236"/>
      <c r="AI602" s="236"/>
      <c r="AJ602" s="490"/>
      <c r="AK602" s="69"/>
      <c r="AP602" s="71"/>
      <c r="AQ602" s="238"/>
    </row>
    <row r="603" spans="1:43" ht="30" customHeight="1" x14ac:dyDescent="0.3">
      <c r="A603" s="1000"/>
      <c r="B603" s="493"/>
      <c r="C603" s="411"/>
      <c r="D603" s="414"/>
      <c r="E603" s="417"/>
      <c r="F603" s="420"/>
      <c r="G603" s="454"/>
      <c r="H603" s="426"/>
      <c r="I603" s="399"/>
      <c r="J603" s="399"/>
      <c r="K603" s="402"/>
      <c r="L603" s="408" t="s">
        <v>724</v>
      </c>
      <c r="M603" s="409">
        <v>0.2</v>
      </c>
      <c r="N603" s="72" t="s">
        <v>46</v>
      </c>
      <c r="O603" s="102">
        <v>0</v>
      </c>
      <c r="P603" s="103">
        <v>0</v>
      </c>
      <c r="Q603" s="103">
        <v>0.3</v>
      </c>
      <c r="R603" s="104">
        <v>1</v>
      </c>
      <c r="S603" s="65">
        <f t="shared" ref="S603" si="2447">SUM(O603:O603)*M603</f>
        <v>0</v>
      </c>
      <c r="T603" s="66">
        <f t="shared" ref="T603" si="2448">SUM(P603:P603)*M603</f>
        <v>0</v>
      </c>
      <c r="U603" s="66">
        <f t="shared" ref="U603" si="2449">SUM(Q603:Q603)*M603</f>
        <v>0.06</v>
      </c>
      <c r="V603" s="67">
        <f t="shared" ref="V603" si="2450">SUM(R603:R603)*M603</f>
        <v>0.2</v>
      </c>
      <c r="W603" s="68">
        <f t="shared" si="2370"/>
        <v>0.2</v>
      </c>
      <c r="X603" s="248"/>
      <c r="Y603" s="251"/>
      <c r="Z603" s="254"/>
      <c r="AA603" s="257"/>
      <c r="AB603" s="257"/>
      <c r="AC603" s="369"/>
      <c r="AD603" s="487"/>
      <c r="AE603" s="47"/>
      <c r="AF603" s="228" t="str">
        <f t="shared" si="2257"/>
        <v>PARA MEJORAR</v>
      </c>
      <c r="AG603" s="236"/>
      <c r="AH603" s="236"/>
      <c r="AI603" s="236"/>
      <c r="AJ603" s="490"/>
      <c r="AK603" s="69"/>
      <c r="AP603" s="71"/>
      <c r="AQ603" s="238"/>
    </row>
    <row r="604" spans="1:43" ht="30" customHeight="1" thickBot="1" x14ac:dyDescent="0.35">
      <c r="A604" s="1000"/>
      <c r="B604" s="493"/>
      <c r="C604" s="412"/>
      <c r="D604" s="415"/>
      <c r="E604" s="418"/>
      <c r="F604" s="421"/>
      <c r="G604" s="455"/>
      <c r="H604" s="427"/>
      <c r="I604" s="400"/>
      <c r="J604" s="400"/>
      <c r="K604" s="403"/>
      <c r="L604" s="428"/>
      <c r="M604" s="429"/>
      <c r="N604" s="73" t="s">
        <v>52</v>
      </c>
      <c r="O604" s="107">
        <v>0</v>
      </c>
      <c r="P604" s="108">
        <v>0</v>
      </c>
      <c r="Q604" s="108">
        <v>0</v>
      </c>
      <c r="R604" s="109">
        <v>0</v>
      </c>
      <c r="S604" s="85">
        <f t="shared" ref="S604" si="2451">SUM(O604:O604)*M603</f>
        <v>0</v>
      </c>
      <c r="T604" s="86">
        <f t="shared" ref="T604" si="2452">SUM(P604:P604)*M603</f>
        <v>0</v>
      </c>
      <c r="U604" s="86">
        <f t="shared" ref="U604" si="2453">SUM(Q604:Q604)*M603</f>
        <v>0</v>
      </c>
      <c r="V604" s="87">
        <f t="shared" ref="V604" si="2454">SUM(R604:R604)*M603</f>
        <v>0</v>
      </c>
      <c r="W604" s="88">
        <f t="shared" si="2370"/>
        <v>0</v>
      </c>
      <c r="X604" s="249"/>
      <c r="Y604" s="252"/>
      <c r="Z604" s="255"/>
      <c r="AA604" s="258"/>
      <c r="AB604" s="258"/>
      <c r="AC604" s="369"/>
      <c r="AD604" s="487"/>
      <c r="AE604" s="57"/>
      <c r="AF604" s="235"/>
      <c r="AG604" s="229"/>
      <c r="AH604" s="229"/>
      <c r="AI604" s="236"/>
      <c r="AJ604" s="490"/>
      <c r="AK604" s="69"/>
      <c r="AP604" s="71"/>
      <c r="AQ604" s="239"/>
    </row>
    <row r="605" spans="1:43" ht="30" customHeight="1" x14ac:dyDescent="0.3">
      <c r="A605" s="1000"/>
      <c r="B605" s="493"/>
      <c r="C605" s="410">
        <v>41</v>
      </c>
      <c r="D605" s="413" t="s">
        <v>725</v>
      </c>
      <c r="E605" s="416">
        <v>45</v>
      </c>
      <c r="F605" s="419" t="s">
        <v>726</v>
      </c>
      <c r="G605" s="453" t="s">
        <v>727</v>
      </c>
      <c r="H605" s="425">
        <v>82</v>
      </c>
      <c r="I605" s="398" t="s">
        <v>728</v>
      </c>
      <c r="J605" s="398" t="s">
        <v>729</v>
      </c>
      <c r="K605" s="401">
        <f>AA605/(W605+W607+W609+W611)</f>
        <v>0.72500000000000009</v>
      </c>
      <c r="L605" s="404" t="s">
        <v>730</v>
      </c>
      <c r="M605" s="406">
        <v>0.2</v>
      </c>
      <c r="N605" s="39" t="s">
        <v>46</v>
      </c>
      <c r="O605" s="41">
        <v>0.5</v>
      </c>
      <c r="P605" s="41">
        <v>1</v>
      </c>
      <c r="Q605" s="41">
        <v>1</v>
      </c>
      <c r="R605" s="42">
        <v>1</v>
      </c>
      <c r="S605" s="43">
        <f t="shared" ref="S605" si="2455">SUM(O605:O605)*M605</f>
        <v>0.1</v>
      </c>
      <c r="T605" s="44">
        <f t="shared" ref="T605" si="2456">SUM(P605:P605)*M605</f>
        <v>0.2</v>
      </c>
      <c r="U605" s="44">
        <f t="shared" ref="U605" si="2457">SUM(Q605:Q605)*M605</f>
        <v>0.2</v>
      </c>
      <c r="V605" s="45">
        <f t="shared" ref="V605" si="2458">SUM(R605:R605)*M605</f>
        <v>0.2</v>
      </c>
      <c r="W605" s="46">
        <f t="shared" si="2370"/>
        <v>0.2</v>
      </c>
      <c r="X605" s="247">
        <f>+S606+S610+S612+S608</f>
        <v>0.1</v>
      </c>
      <c r="Y605" s="250">
        <f>+T606+T610+T612+T608</f>
        <v>0.4</v>
      </c>
      <c r="Z605" s="253">
        <f>+U606+U610+U612+U608</f>
        <v>0.72500000000000009</v>
      </c>
      <c r="AA605" s="256">
        <f>+V606+V610+V612+V608</f>
        <v>0.72500000000000009</v>
      </c>
      <c r="AB605" s="256">
        <f>+W606+W610+W612+W608</f>
        <v>0.72500000000000009</v>
      </c>
      <c r="AC605" s="369"/>
      <c r="AD605" s="487"/>
      <c r="AE605" s="47"/>
      <c r="AF605" s="228" t="str">
        <f t="shared" si="2257"/>
        <v>EQUILIBRADA</v>
      </c>
      <c r="AG605" s="228" t="str">
        <f>IF(COUNTIF(AF605:AF612,"PARA MEJORAR")&gt;=1,"PARA MEJORAR","BIEN")</f>
        <v>PARA MEJORAR</v>
      </c>
      <c r="AH605" s="228" t="str">
        <f>IF(COUNTIF(AG605:AG612,"PARA MEJORAR")&gt;=1,"PARA MEJORAR","BIEN")</f>
        <v>PARA MEJORAR</v>
      </c>
      <c r="AI605" s="236"/>
      <c r="AJ605" s="490"/>
      <c r="AK605" s="58"/>
      <c r="AL605" s="59"/>
      <c r="AM605" s="59"/>
      <c r="AN605" s="59"/>
      <c r="AO605" s="59"/>
      <c r="AP605" s="60"/>
      <c r="AQ605" s="237"/>
    </row>
    <row r="606" spans="1:43" ht="30" customHeight="1" thickBot="1" x14ac:dyDescent="0.35">
      <c r="A606" s="1000"/>
      <c r="B606" s="493"/>
      <c r="C606" s="411"/>
      <c r="D606" s="414"/>
      <c r="E606" s="417"/>
      <c r="F606" s="420"/>
      <c r="G606" s="454"/>
      <c r="H606" s="426"/>
      <c r="I606" s="399"/>
      <c r="J606" s="399"/>
      <c r="K606" s="402"/>
      <c r="L606" s="405"/>
      <c r="M606" s="407"/>
      <c r="N606" s="49" t="s">
        <v>52</v>
      </c>
      <c r="O606" s="51">
        <v>0.5</v>
      </c>
      <c r="P606" s="51">
        <v>1</v>
      </c>
      <c r="Q606" s="51">
        <v>1</v>
      </c>
      <c r="R606" s="52">
        <v>1</v>
      </c>
      <c r="S606" s="53">
        <f t="shared" ref="S606" si="2459">SUM(O606:O606)*M605</f>
        <v>0.1</v>
      </c>
      <c r="T606" s="54">
        <f t="shared" ref="T606" si="2460">SUM(P606:P606)*M605</f>
        <v>0.2</v>
      </c>
      <c r="U606" s="54">
        <f t="shared" ref="U606" si="2461">SUM(Q606:Q606)*M605</f>
        <v>0.2</v>
      </c>
      <c r="V606" s="55">
        <f t="shared" ref="V606" si="2462">SUM(R606:R606)*M605</f>
        <v>0.2</v>
      </c>
      <c r="W606" s="56">
        <f t="shared" si="2370"/>
        <v>0.2</v>
      </c>
      <c r="X606" s="248"/>
      <c r="Y606" s="251"/>
      <c r="Z606" s="254"/>
      <c r="AA606" s="257"/>
      <c r="AB606" s="257"/>
      <c r="AC606" s="369"/>
      <c r="AD606" s="487"/>
      <c r="AE606" s="57"/>
      <c r="AF606" s="235"/>
      <c r="AG606" s="236"/>
      <c r="AH606" s="236"/>
      <c r="AI606" s="236"/>
      <c r="AJ606" s="490"/>
      <c r="AK606" s="69"/>
      <c r="AP606" s="71"/>
      <c r="AQ606" s="238"/>
    </row>
    <row r="607" spans="1:43" ht="30" customHeight="1" x14ac:dyDescent="0.3">
      <c r="A607" s="1000"/>
      <c r="B607" s="493"/>
      <c r="C607" s="411"/>
      <c r="D607" s="414"/>
      <c r="E607" s="417"/>
      <c r="F607" s="420"/>
      <c r="G607" s="454"/>
      <c r="H607" s="426"/>
      <c r="I607" s="399"/>
      <c r="J607" s="399"/>
      <c r="K607" s="402"/>
      <c r="L607" s="408" t="s">
        <v>731</v>
      </c>
      <c r="M607" s="409">
        <v>0.2</v>
      </c>
      <c r="N607" s="72" t="s">
        <v>46</v>
      </c>
      <c r="O607" s="90">
        <v>0</v>
      </c>
      <c r="P607" s="90">
        <v>1</v>
      </c>
      <c r="Q607" s="90">
        <v>1</v>
      </c>
      <c r="R607" s="89">
        <v>1</v>
      </c>
      <c r="S607" s="65">
        <f t="shared" ref="S607" si="2463">SUM(O607:O607)*M607</f>
        <v>0</v>
      </c>
      <c r="T607" s="66">
        <f t="shared" ref="T607" si="2464">SUM(P607:P607)*M607</f>
        <v>0.2</v>
      </c>
      <c r="U607" s="66">
        <f t="shared" ref="U607" si="2465">SUM(Q607:Q607)*M607</f>
        <v>0.2</v>
      </c>
      <c r="V607" s="67">
        <f t="shared" ref="V607" si="2466">SUM(R607:R607)*M607</f>
        <v>0.2</v>
      </c>
      <c r="W607" s="68">
        <f t="shared" si="2370"/>
        <v>0.2</v>
      </c>
      <c r="X607" s="248"/>
      <c r="Y607" s="251"/>
      <c r="Z607" s="254"/>
      <c r="AA607" s="257"/>
      <c r="AB607" s="257"/>
      <c r="AC607" s="369"/>
      <c r="AD607" s="487"/>
      <c r="AE607" s="47"/>
      <c r="AF607" s="228" t="str">
        <f t="shared" si="2257"/>
        <v>EQUILIBRADA</v>
      </c>
      <c r="AG607" s="236"/>
      <c r="AH607" s="236"/>
      <c r="AI607" s="236"/>
      <c r="AJ607" s="490"/>
      <c r="AK607" s="69"/>
      <c r="AP607" s="71"/>
      <c r="AQ607" s="238"/>
    </row>
    <row r="608" spans="1:43" ht="30" customHeight="1" thickBot="1" x14ac:dyDescent="0.35">
      <c r="A608" s="1000"/>
      <c r="B608" s="493"/>
      <c r="C608" s="411"/>
      <c r="D608" s="414"/>
      <c r="E608" s="417"/>
      <c r="F608" s="420"/>
      <c r="G608" s="454"/>
      <c r="H608" s="426"/>
      <c r="I608" s="399"/>
      <c r="J608" s="399"/>
      <c r="K608" s="402"/>
      <c r="L608" s="405"/>
      <c r="M608" s="407"/>
      <c r="N608" s="49" t="s">
        <v>52</v>
      </c>
      <c r="O608" s="51">
        <v>0</v>
      </c>
      <c r="P608" s="51">
        <v>1</v>
      </c>
      <c r="Q608" s="51">
        <v>1</v>
      </c>
      <c r="R608" s="52">
        <v>1</v>
      </c>
      <c r="S608" s="53">
        <f t="shared" ref="S608" si="2467">SUM(O608:O608)*M607</f>
        <v>0</v>
      </c>
      <c r="T608" s="54">
        <f t="shared" ref="T608" si="2468">SUM(P608:P608)*M607</f>
        <v>0.2</v>
      </c>
      <c r="U608" s="54">
        <f t="shared" ref="U608" si="2469">SUM(Q608:Q608)*M607</f>
        <v>0.2</v>
      </c>
      <c r="V608" s="55">
        <f t="shared" ref="V608" si="2470">SUM(R608:R608)*M607</f>
        <v>0.2</v>
      </c>
      <c r="W608" s="56">
        <f t="shared" si="2370"/>
        <v>0.2</v>
      </c>
      <c r="X608" s="248"/>
      <c r="Y608" s="251"/>
      <c r="Z608" s="254"/>
      <c r="AA608" s="257"/>
      <c r="AB608" s="257"/>
      <c r="AC608" s="369"/>
      <c r="AD608" s="487"/>
      <c r="AE608" s="57"/>
      <c r="AF608" s="235"/>
      <c r="AG608" s="236"/>
      <c r="AH608" s="236"/>
      <c r="AI608" s="236"/>
      <c r="AJ608" s="490"/>
      <c r="AK608" s="69"/>
      <c r="AP608" s="71"/>
      <c r="AQ608" s="238"/>
    </row>
    <row r="609" spans="1:43" ht="30" customHeight="1" x14ac:dyDescent="0.3">
      <c r="A609" s="1000"/>
      <c r="B609" s="493"/>
      <c r="C609" s="411"/>
      <c r="D609" s="414"/>
      <c r="E609" s="417"/>
      <c r="F609" s="420"/>
      <c r="G609" s="454"/>
      <c r="H609" s="426"/>
      <c r="I609" s="399"/>
      <c r="J609" s="399"/>
      <c r="K609" s="402"/>
      <c r="L609" s="408" t="s">
        <v>732</v>
      </c>
      <c r="M609" s="409">
        <v>0.5</v>
      </c>
      <c r="N609" s="72" t="s">
        <v>46</v>
      </c>
      <c r="O609" s="90">
        <v>0</v>
      </c>
      <c r="P609" s="90">
        <v>0</v>
      </c>
      <c r="Q609" s="90">
        <v>0.5</v>
      </c>
      <c r="R609" s="89">
        <v>1</v>
      </c>
      <c r="S609" s="65">
        <f t="shared" ref="S609" si="2471">SUM(O609:O609)*M609</f>
        <v>0</v>
      </c>
      <c r="T609" s="66">
        <f t="shared" ref="T609" si="2472">SUM(P609:P609)*M609</f>
        <v>0</v>
      </c>
      <c r="U609" s="66">
        <f t="shared" ref="U609" si="2473">SUM(Q609:Q609)*M609</f>
        <v>0.25</v>
      </c>
      <c r="V609" s="67">
        <f t="shared" ref="V609" si="2474">SUM(R609:R609)*M609</f>
        <v>0.5</v>
      </c>
      <c r="W609" s="68">
        <f t="shared" si="2370"/>
        <v>0.5</v>
      </c>
      <c r="X609" s="248"/>
      <c r="Y609" s="251"/>
      <c r="Z609" s="254"/>
      <c r="AA609" s="257"/>
      <c r="AB609" s="257"/>
      <c r="AC609" s="369"/>
      <c r="AD609" s="487"/>
      <c r="AE609" s="47"/>
      <c r="AF609" s="228" t="str">
        <f t="shared" si="2257"/>
        <v>PARA MEJORAR</v>
      </c>
      <c r="AG609" s="236"/>
      <c r="AH609" s="236"/>
      <c r="AI609" s="236"/>
      <c r="AJ609" s="490"/>
      <c r="AK609" s="69"/>
      <c r="AP609" s="71"/>
      <c r="AQ609" s="238"/>
    </row>
    <row r="610" spans="1:43" ht="30" customHeight="1" thickBot="1" x14ac:dyDescent="0.35">
      <c r="A610" s="1000"/>
      <c r="B610" s="493"/>
      <c r="C610" s="411"/>
      <c r="D610" s="414"/>
      <c r="E610" s="417"/>
      <c r="F610" s="420"/>
      <c r="G610" s="454"/>
      <c r="H610" s="426"/>
      <c r="I610" s="399"/>
      <c r="J610" s="399"/>
      <c r="K610" s="402"/>
      <c r="L610" s="405"/>
      <c r="M610" s="407"/>
      <c r="N610" s="49" t="s">
        <v>52</v>
      </c>
      <c r="O610" s="51">
        <v>0</v>
      </c>
      <c r="P610" s="51">
        <v>0</v>
      </c>
      <c r="Q610" s="51">
        <v>0.5</v>
      </c>
      <c r="R610" s="52">
        <v>0.5</v>
      </c>
      <c r="S610" s="53">
        <f t="shared" ref="S610" si="2475">SUM(O610:O610)*M609</f>
        <v>0</v>
      </c>
      <c r="T610" s="54">
        <f t="shared" ref="T610" si="2476">SUM(P610:P610)*M609</f>
        <v>0</v>
      </c>
      <c r="U610" s="54">
        <f t="shared" ref="U610" si="2477">SUM(Q610:Q610)*M609</f>
        <v>0.25</v>
      </c>
      <c r="V610" s="55">
        <f t="shared" ref="V610" si="2478">SUM(R610:R610)*M609</f>
        <v>0.25</v>
      </c>
      <c r="W610" s="56">
        <f t="shared" si="2370"/>
        <v>0.25</v>
      </c>
      <c r="X610" s="248"/>
      <c r="Y610" s="251"/>
      <c r="Z610" s="254"/>
      <c r="AA610" s="257"/>
      <c r="AB610" s="257"/>
      <c r="AC610" s="369"/>
      <c r="AD610" s="487"/>
      <c r="AE610" s="57"/>
      <c r="AF610" s="235"/>
      <c r="AG610" s="236"/>
      <c r="AH610" s="236"/>
      <c r="AI610" s="236"/>
      <c r="AJ610" s="490"/>
      <c r="AK610" s="69"/>
      <c r="AP610" s="71"/>
      <c r="AQ610" s="238"/>
    </row>
    <row r="611" spans="1:43" ht="30" customHeight="1" x14ac:dyDescent="0.3">
      <c r="A611" s="1000"/>
      <c r="B611" s="493"/>
      <c r="C611" s="411"/>
      <c r="D611" s="414"/>
      <c r="E611" s="417"/>
      <c r="F611" s="420"/>
      <c r="G611" s="454"/>
      <c r="H611" s="426"/>
      <c r="I611" s="399"/>
      <c r="J611" s="399"/>
      <c r="K611" s="402"/>
      <c r="L611" s="408" t="s">
        <v>733</v>
      </c>
      <c r="M611" s="409">
        <v>0.1</v>
      </c>
      <c r="N611" s="72" t="s">
        <v>46</v>
      </c>
      <c r="O611" s="90">
        <v>0.25</v>
      </c>
      <c r="P611" s="90">
        <v>0.5</v>
      </c>
      <c r="Q611" s="90">
        <v>0.75</v>
      </c>
      <c r="R611" s="89">
        <v>1</v>
      </c>
      <c r="S611" s="65">
        <f t="shared" ref="S611" si="2479">SUM(O611:O611)*M611</f>
        <v>2.5000000000000001E-2</v>
      </c>
      <c r="T611" s="66">
        <f t="shared" ref="T611" si="2480">SUM(P611:P611)*M611</f>
        <v>0.05</v>
      </c>
      <c r="U611" s="66">
        <f t="shared" ref="U611" si="2481">SUM(Q611:Q611)*M611</f>
        <v>7.5000000000000011E-2</v>
      </c>
      <c r="V611" s="67">
        <f t="shared" ref="V611" si="2482">SUM(R611:R611)*M611</f>
        <v>0.1</v>
      </c>
      <c r="W611" s="68">
        <f t="shared" si="2370"/>
        <v>0.1</v>
      </c>
      <c r="X611" s="248"/>
      <c r="Y611" s="251"/>
      <c r="Z611" s="254"/>
      <c r="AA611" s="257"/>
      <c r="AB611" s="257"/>
      <c r="AC611" s="369"/>
      <c r="AD611" s="487"/>
      <c r="AE611" s="47"/>
      <c r="AF611" s="228" t="str">
        <f t="shared" si="2257"/>
        <v>PARA MEJORAR</v>
      </c>
      <c r="AG611" s="236"/>
      <c r="AH611" s="236"/>
      <c r="AI611" s="236"/>
      <c r="AJ611" s="490"/>
      <c r="AK611" s="69"/>
      <c r="AP611" s="71"/>
      <c r="AQ611" s="238"/>
    </row>
    <row r="612" spans="1:43" ht="30" customHeight="1" thickBot="1" x14ac:dyDescent="0.35">
      <c r="A612" s="1000"/>
      <c r="B612" s="493"/>
      <c r="C612" s="412"/>
      <c r="D612" s="415"/>
      <c r="E612" s="418"/>
      <c r="F612" s="421"/>
      <c r="G612" s="455"/>
      <c r="H612" s="427"/>
      <c r="I612" s="400"/>
      <c r="J612" s="400"/>
      <c r="K612" s="403"/>
      <c r="L612" s="428"/>
      <c r="M612" s="429"/>
      <c r="N612" s="73" t="s">
        <v>52</v>
      </c>
      <c r="O612" s="75">
        <v>0</v>
      </c>
      <c r="P612" s="75">
        <v>0</v>
      </c>
      <c r="Q612" s="75">
        <v>0.75</v>
      </c>
      <c r="R612" s="76">
        <v>0.75</v>
      </c>
      <c r="S612" s="85">
        <f t="shared" ref="S612" si="2483">SUM(O612:O612)*M611</f>
        <v>0</v>
      </c>
      <c r="T612" s="86">
        <f t="shared" ref="T612" si="2484">SUM(P612:P612)*M611</f>
        <v>0</v>
      </c>
      <c r="U612" s="86">
        <f t="shared" ref="U612" si="2485">SUM(Q612:Q612)*M611</f>
        <v>7.5000000000000011E-2</v>
      </c>
      <c r="V612" s="87">
        <f t="shared" ref="V612" si="2486">SUM(R612:R612)*M611</f>
        <v>7.5000000000000011E-2</v>
      </c>
      <c r="W612" s="88">
        <f t="shared" si="2370"/>
        <v>7.5000000000000011E-2</v>
      </c>
      <c r="X612" s="249"/>
      <c r="Y612" s="252"/>
      <c r="Z612" s="255"/>
      <c r="AA612" s="258"/>
      <c r="AB612" s="258"/>
      <c r="AC612" s="369"/>
      <c r="AD612" s="487"/>
      <c r="AE612" s="57"/>
      <c r="AF612" s="235"/>
      <c r="AG612" s="229"/>
      <c r="AH612" s="229"/>
      <c r="AI612" s="236"/>
      <c r="AJ612" s="490"/>
      <c r="AK612" s="69"/>
      <c r="AP612" s="71"/>
      <c r="AQ612" s="239"/>
    </row>
    <row r="613" spans="1:43" ht="30" customHeight="1" x14ac:dyDescent="0.3">
      <c r="A613" s="1000"/>
      <c r="B613" s="493"/>
      <c r="C613" s="410">
        <v>42</v>
      </c>
      <c r="D613" s="413" t="s">
        <v>734</v>
      </c>
      <c r="E613" s="416">
        <v>46</v>
      </c>
      <c r="F613" s="419" t="s">
        <v>735</v>
      </c>
      <c r="G613" s="453" t="s">
        <v>736</v>
      </c>
      <c r="H613" s="425">
        <v>83</v>
      </c>
      <c r="I613" s="398" t="s">
        <v>737</v>
      </c>
      <c r="J613" s="398" t="s">
        <v>738</v>
      </c>
      <c r="K613" s="401">
        <f>AA613/(W613+W615+W617+W619)</f>
        <v>0.33999999999999997</v>
      </c>
      <c r="L613" s="404" t="s">
        <v>739</v>
      </c>
      <c r="M613" s="406">
        <v>0.1</v>
      </c>
      <c r="N613" s="39" t="s">
        <v>46</v>
      </c>
      <c r="O613" s="41">
        <v>1</v>
      </c>
      <c r="P613" s="41">
        <v>1</v>
      </c>
      <c r="Q613" s="41">
        <v>1</v>
      </c>
      <c r="R613" s="42">
        <v>1</v>
      </c>
      <c r="S613" s="43">
        <f t="shared" ref="S613" si="2487">SUM(O613:O613)*M613</f>
        <v>0.1</v>
      </c>
      <c r="T613" s="44">
        <f t="shared" ref="T613" si="2488">SUM(P613:P613)*M613</f>
        <v>0.1</v>
      </c>
      <c r="U613" s="44">
        <f t="shared" ref="U613" si="2489">SUM(Q613:Q613)*M613</f>
        <v>0.1</v>
      </c>
      <c r="V613" s="45">
        <f t="shared" ref="V613" si="2490">SUM(R613:R613)*M613</f>
        <v>0.1</v>
      </c>
      <c r="W613" s="46">
        <f t="shared" si="2370"/>
        <v>0.1</v>
      </c>
      <c r="X613" s="247">
        <f>+S614+S616+S618+S620</f>
        <v>0.1</v>
      </c>
      <c r="Y613" s="250">
        <f>+T614+T616+T618+T620</f>
        <v>0.33999999999999997</v>
      </c>
      <c r="Z613" s="253">
        <f>+U614+U616+U618+U620</f>
        <v>0.33999999999999997</v>
      </c>
      <c r="AA613" s="256">
        <f>+V614+V616+V618+V620</f>
        <v>0.33999999999999997</v>
      </c>
      <c r="AB613" s="256">
        <f>+W614+W616+W618+W620</f>
        <v>0.33999999999999997</v>
      </c>
      <c r="AC613" s="369"/>
      <c r="AD613" s="487"/>
      <c r="AE613" s="47"/>
      <c r="AF613" s="228" t="str">
        <f t="shared" si="2257"/>
        <v>EQUILIBRADA</v>
      </c>
      <c r="AG613" s="228" t="str">
        <f>IF(COUNTIF(AF613:AF620,"PARA MEJORAR")&gt;=1,"PARA MEJORAR","BIEN")</f>
        <v>PARA MEJORAR</v>
      </c>
      <c r="AH613" s="228" t="str">
        <f>IF(COUNTIF(AG613:AG620,"PARA MEJORAR")&gt;=1,"PARA MEJORAR","BIEN")</f>
        <v>PARA MEJORAR</v>
      </c>
      <c r="AI613" s="236"/>
      <c r="AJ613" s="490"/>
      <c r="AK613" s="58"/>
      <c r="AL613" s="59"/>
      <c r="AM613" s="59"/>
      <c r="AN613" s="59"/>
      <c r="AO613" s="59"/>
      <c r="AP613" s="60"/>
      <c r="AQ613" s="237"/>
    </row>
    <row r="614" spans="1:43" ht="30" customHeight="1" thickBot="1" x14ac:dyDescent="0.35">
      <c r="A614" s="1000"/>
      <c r="B614" s="493"/>
      <c r="C614" s="411"/>
      <c r="D614" s="414"/>
      <c r="E614" s="417"/>
      <c r="F614" s="420"/>
      <c r="G614" s="454"/>
      <c r="H614" s="426"/>
      <c r="I614" s="399"/>
      <c r="J614" s="399"/>
      <c r="K614" s="402"/>
      <c r="L614" s="405"/>
      <c r="M614" s="407"/>
      <c r="N614" s="49" t="s">
        <v>52</v>
      </c>
      <c r="O614" s="51">
        <v>1</v>
      </c>
      <c r="P614" s="51">
        <v>1</v>
      </c>
      <c r="Q614" s="51">
        <v>1</v>
      </c>
      <c r="R614" s="52">
        <v>1</v>
      </c>
      <c r="S614" s="53">
        <f t="shared" ref="S614" si="2491">SUM(O614:O614)*M613</f>
        <v>0.1</v>
      </c>
      <c r="T614" s="54">
        <f t="shared" ref="T614" si="2492">SUM(P614:P614)*M613</f>
        <v>0.1</v>
      </c>
      <c r="U614" s="54">
        <f t="shared" ref="U614" si="2493">SUM(Q614:Q614)*M613</f>
        <v>0.1</v>
      </c>
      <c r="V614" s="55">
        <f t="shared" ref="V614" si="2494">SUM(R614:R614)*M613</f>
        <v>0.1</v>
      </c>
      <c r="W614" s="56">
        <f t="shared" si="2370"/>
        <v>0.1</v>
      </c>
      <c r="X614" s="248"/>
      <c r="Y614" s="251"/>
      <c r="Z614" s="254"/>
      <c r="AA614" s="257"/>
      <c r="AB614" s="257"/>
      <c r="AC614" s="369"/>
      <c r="AD614" s="487"/>
      <c r="AE614" s="57"/>
      <c r="AF614" s="235"/>
      <c r="AG614" s="236"/>
      <c r="AH614" s="236"/>
      <c r="AI614" s="236"/>
      <c r="AJ614" s="490"/>
      <c r="AK614" s="69"/>
      <c r="AP614" s="71"/>
      <c r="AQ614" s="238"/>
    </row>
    <row r="615" spans="1:43" ht="30" customHeight="1" x14ac:dyDescent="0.3">
      <c r="A615" s="1000"/>
      <c r="B615" s="493"/>
      <c r="C615" s="411"/>
      <c r="D615" s="414"/>
      <c r="E615" s="417"/>
      <c r="F615" s="420"/>
      <c r="G615" s="454"/>
      <c r="H615" s="426"/>
      <c r="I615" s="399"/>
      <c r="J615" s="399"/>
      <c r="K615" s="402"/>
      <c r="L615" s="408" t="s">
        <v>740</v>
      </c>
      <c r="M615" s="409">
        <v>0.15</v>
      </c>
      <c r="N615" s="72" t="s">
        <v>46</v>
      </c>
      <c r="O615" s="90">
        <v>0</v>
      </c>
      <c r="P615" s="90">
        <v>1</v>
      </c>
      <c r="Q615" s="90">
        <v>1</v>
      </c>
      <c r="R615" s="89">
        <v>1</v>
      </c>
      <c r="S615" s="65">
        <f t="shared" ref="S615" si="2495">SUM(O615:O615)*M615</f>
        <v>0</v>
      </c>
      <c r="T615" s="66">
        <f t="shared" ref="T615" si="2496">SUM(P615:P615)*M615</f>
        <v>0.15</v>
      </c>
      <c r="U615" s="66">
        <f t="shared" ref="U615" si="2497">SUM(Q615:Q615)*M615</f>
        <v>0.15</v>
      </c>
      <c r="V615" s="67">
        <f t="shared" ref="V615" si="2498">SUM(R615:R615)*M615</f>
        <v>0.15</v>
      </c>
      <c r="W615" s="68">
        <f t="shared" si="2370"/>
        <v>0.15</v>
      </c>
      <c r="X615" s="248"/>
      <c r="Y615" s="251"/>
      <c r="Z615" s="254"/>
      <c r="AA615" s="257"/>
      <c r="AB615" s="257"/>
      <c r="AC615" s="369"/>
      <c r="AD615" s="487"/>
      <c r="AE615" s="47"/>
      <c r="AF615" s="228" t="str">
        <f t="shared" si="2257"/>
        <v>PARA MEJORAR</v>
      </c>
      <c r="AG615" s="236"/>
      <c r="AH615" s="236"/>
      <c r="AI615" s="236"/>
      <c r="AJ615" s="490"/>
      <c r="AK615" s="69"/>
      <c r="AP615" s="71"/>
      <c r="AQ615" s="238"/>
    </row>
    <row r="616" spans="1:43" ht="30" customHeight="1" thickBot="1" x14ac:dyDescent="0.35">
      <c r="A616" s="1000"/>
      <c r="B616" s="493"/>
      <c r="C616" s="411"/>
      <c r="D616" s="414"/>
      <c r="E616" s="417"/>
      <c r="F616" s="420"/>
      <c r="G616" s="454"/>
      <c r="H616" s="426"/>
      <c r="I616" s="399"/>
      <c r="J616" s="399"/>
      <c r="K616" s="402"/>
      <c r="L616" s="405"/>
      <c r="M616" s="407"/>
      <c r="N616" s="49" t="s">
        <v>52</v>
      </c>
      <c r="O616" s="51">
        <v>0</v>
      </c>
      <c r="P616" s="51">
        <v>0.8</v>
      </c>
      <c r="Q616" s="51">
        <v>0.8</v>
      </c>
      <c r="R616" s="52">
        <v>0.8</v>
      </c>
      <c r="S616" s="53">
        <f t="shared" ref="S616" si="2499">SUM(O616:O616)*M615</f>
        <v>0</v>
      </c>
      <c r="T616" s="54">
        <f t="shared" ref="T616" si="2500">SUM(P616:P616)*M615</f>
        <v>0.12</v>
      </c>
      <c r="U616" s="54">
        <f t="shared" ref="U616" si="2501">SUM(Q616:Q616)*M615</f>
        <v>0.12</v>
      </c>
      <c r="V616" s="55">
        <f t="shared" ref="V616" si="2502">SUM(R616:R616)*M615</f>
        <v>0.12</v>
      </c>
      <c r="W616" s="56">
        <f t="shared" si="2370"/>
        <v>0.12</v>
      </c>
      <c r="X616" s="248"/>
      <c r="Y616" s="251"/>
      <c r="Z616" s="254"/>
      <c r="AA616" s="257"/>
      <c r="AB616" s="257"/>
      <c r="AC616" s="369"/>
      <c r="AD616" s="487"/>
      <c r="AE616" s="57"/>
      <c r="AF616" s="235"/>
      <c r="AG616" s="236"/>
      <c r="AH616" s="236"/>
      <c r="AI616" s="236"/>
      <c r="AJ616" s="490"/>
      <c r="AK616" s="69"/>
      <c r="AP616" s="71"/>
      <c r="AQ616" s="238"/>
    </row>
    <row r="617" spans="1:43" ht="30" customHeight="1" x14ac:dyDescent="0.3">
      <c r="A617" s="1000"/>
      <c r="B617" s="493"/>
      <c r="C617" s="411"/>
      <c r="D617" s="414"/>
      <c r="E617" s="417"/>
      <c r="F617" s="420"/>
      <c r="G617" s="454"/>
      <c r="H617" s="426"/>
      <c r="I617" s="399"/>
      <c r="J617" s="399"/>
      <c r="K617" s="402"/>
      <c r="L617" s="408" t="s">
        <v>741</v>
      </c>
      <c r="M617" s="409">
        <v>0.15</v>
      </c>
      <c r="N617" s="72" t="s">
        <v>46</v>
      </c>
      <c r="O617" s="90">
        <v>0</v>
      </c>
      <c r="P617" s="90">
        <v>1</v>
      </c>
      <c r="Q617" s="90">
        <v>1</v>
      </c>
      <c r="R617" s="89">
        <v>1</v>
      </c>
      <c r="S617" s="65">
        <f t="shared" ref="S617" si="2503">SUM(O617:O617)*M617</f>
        <v>0</v>
      </c>
      <c r="T617" s="66">
        <f t="shared" ref="T617" si="2504">SUM(P617:P617)*M617</f>
        <v>0.15</v>
      </c>
      <c r="U617" s="66">
        <f t="shared" ref="U617" si="2505">SUM(Q617:Q617)*M617</f>
        <v>0.15</v>
      </c>
      <c r="V617" s="67">
        <f t="shared" ref="V617" si="2506">SUM(R617:R617)*M617</f>
        <v>0.15</v>
      </c>
      <c r="W617" s="68">
        <f t="shared" si="2370"/>
        <v>0.15</v>
      </c>
      <c r="X617" s="248"/>
      <c r="Y617" s="251"/>
      <c r="Z617" s="254"/>
      <c r="AA617" s="257"/>
      <c r="AB617" s="257"/>
      <c r="AC617" s="369"/>
      <c r="AD617" s="487"/>
      <c r="AE617" s="47"/>
      <c r="AF617" s="228" t="str">
        <f t="shared" si="2257"/>
        <v>PARA MEJORAR</v>
      </c>
      <c r="AG617" s="236"/>
      <c r="AH617" s="236"/>
      <c r="AI617" s="236"/>
      <c r="AJ617" s="490"/>
      <c r="AK617" s="69"/>
      <c r="AP617" s="71"/>
      <c r="AQ617" s="238"/>
    </row>
    <row r="618" spans="1:43" ht="30" customHeight="1" thickBot="1" x14ac:dyDescent="0.35">
      <c r="A618" s="1000"/>
      <c r="B618" s="493"/>
      <c r="C618" s="411"/>
      <c r="D618" s="414"/>
      <c r="E618" s="417"/>
      <c r="F618" s="420"/>
      <c r="G618" s="454"/>
      <c r="H618" s="426"/>
      <c r="I618" s="399"/>
      <c r="J618" s="399"/>
      <c r="K618" s="402"/>
      <c r="L618" s="405"/>
      <c r="M618" s="407"/>
      <c r="N618" s="49" t="s">
        <v>52</v>
      </c>
      <c r="O618" s="51">
        <v>0</v>
      </c>
      <c r="P618" s="51">
        <v>0.8</v>
      </c>
      <c r="Q618" s="51">
        <v>0.8</v>
      </c>
      <c r="R618" s="52">
        <v>0.8</v>
      </c>
      <c r="S618" s="53">
        <f t="shared" ref="S618" si="2507">SUM(O618:O618)*M617</f>
        <v>0</v>
      </c>
      <c r="T618" s="54">
        <f t="shared" ref="T618" si="2508">SUM(P618:P618)*M617</f>
        <v>0.12</v>
      </c>
      <c r="U618" s="54">
        <f t="shared" ref="U618" si="2509">SUM(Q618:Q618)*M617</f>
        <v>0.12</v>
      </c>
      <c r="V618" s="55">
        <f t="shared" ref="V618" si="2510">SUM(R618:R618)*M617</f>
        <v>0.12</v>
      </c>
      <c r="W618" s="56">
        <f t="shared" si="2370"/>
        <v>0.12</v>
      </c>
      <c r="X618" s="248"/>
      <c r="Y618" s="251"/>
      <c r="Z618" s="254"/>
      <c r="AA618" s="257"/>
      <c r="AB618" s="257"/>
      <c r="AC618" s="369"/>
      <c r="AD618" s="487"/>
      <c r="AE618" s="57"/>
      <c r="AF618" s="235"/>
      <c r="AG618" s="236"/>
      <c r="AH618" s="236"/>
      <c r="AI618" s="236"/>
      <c r="AJ618" s="490"/>
      <c r="AK618" s="69"/>
      <c r="AP618" s="71"/>
      <c r="AQ618" s="238"/>
    </row>
    <row r="619" spans="1:43" ht="30" customHeight="1" x14ac:dyDescent="0.3">
      <c r="A619" s="1000"/>
      <c r="B619" s="493"/>
      <c r="C619" s="411"/>
      <c r="D619" s="414"/>
      <c r="E619" s="417"/>
      <c r="F619" s="420"/>
      <c r="G619" s="454"/>
      <c r="H619" s="426"/>
      <c r="I619" s="399"/>
      <c r="J619" s="399"/>
      <c r="K619" s="402"/>
      <c r="L619" s="408" t="s">
        <v>742</v>
      </c>
      <c r="M619" s="409">
        <v>0.6</v>
      </c>
      <c r="N619" s="72" t="s">
        <v>46</v>
      </c>
      <c r="O619" s="90">
        <v>0</v>
      </c>
      <c r="P619" s="90">
        <v>0</v>
      </c>
      <c r="Q619" s="90">
        <v>0.5</v>
      </c>
      <c r="R619" s="89">
        <v>1</v>
      </c>
      <c r="S619" s="65">
        <f t="shared" ref="S619" si="2511">SUM(O619:O619)*M619</f>
        <v>0</v>
      </c>
      <c r="T619" s="66">
        <f t="shared" ref="T619" si="2512">SUM(P619:P619)*M619</f>
        <v>0</v>
      </c>
      <c r="U619" s="66">
        <f t="shared" ref="U619" si="2513">SUM(Q619:Q619)*M619</f>
        <v>0.3</v>
      </c>
      <c r="V619" s="67">
        <f t="shared" ref="V619" si="2514">SUM(R619:R619)*M619</f>
        <v>0.6</v>
      </c>
      <c r="W619" s="68">
        <f t="shared" si="2370"/>
        <v>0.6</v>
      </c>
      <c r="X619" s="248"/>
      <c r="Y619" s="251"/>
      <c r="Z619" s="254"/>
      <c r="AA619" s="257"/>
      <c r="AB619" s="257"/>
      <c r="AC619" s="369"/>
      <c r="AD619" s="487"/>
      <c r="AE619" s="47"/>
      <c r="AF619" s="228" t="str">
        <f t="shared" ref="AF619:AF681" si="2515">+IF(R620&gt;R619,"SUPERADA",IF(V620=V619,"EQUILIBRADA",IF(V620&lt;V619,"PARA MEJORAR")))</f>
        <v>PARA MEJORAR</v>
      </c>
      <c r="AG619" s="236"/>
      <c r="AH619" s="236"/>
      <c r="AI619" s="236"/>
      <c r="AJ619" s="490"/>
      <c r="AK619" s="69"/>
      <c r="AP619" s="71"/>
      <c r="AQ619" s="238"/>
    </row>
    <row r="620" spans="1:43" ht="30" customHeight="1" thickBot="1" x14ac:dyDescent="0.35">
      <c r="A620" s="1000"/>
      <c r="B620" s="493"/>
      <c r="C620" s="412"/>
      <c r="D620" s="415"/>
      <c r="E620" s="418"/>
      <c r="F620" s="421"/>
      <c r="G620" s="455"/>
      <c r="H620" s="427"/>
      <c r="I620" s="400"/>
      <c r="J620" s="400"/>
      <c r="K620" s="403"/>
      <c r="L620" s="428"/>
      <c r="M620" s="429"/>
      <c r="N620" s="73" t="s">
        <v>52</v>
      </c>
      <c r="O620" s="75">
        <v>0</v>
      </c>
      <c r="P620" s="75">
        <v>0</v>
      </c>
      <c r="Q620" s="75">
        <v>0</v>
      </c>
      <c r="R620" s="76">
        <v>0</v>
      </c>
      <c r="S620" s="85">
        <f t="shared" ref="S620" si="2516">SUM(O620:O620)*M619</f>
        <v>0</v>
      </c>
      <c r="T620" s="86">
        <f t="shared" ref="T620" si="2517">SUM(P620:P620)*M619</f>
        <v>0</v>
      </c>
      <c r="U620" s="86">
        <f t="shared" ref="U620" si="2518">SUM(Q620:Q620)*M619</f>
        <v>0</v>
      </c>
      <c r="V620" s="87">
        <f t="shared" ref="V620" si="2519">SUM(R620:R620)*M619</f>
        <v>0</v>
      </c>
      <c r="W620" s="88">
        <f t="shared" si="2370"/>
        <v>0</v>
      </c>
      <c r="X620" s="249"/>
      <c r="Y620" s="252"/>
      <c r="Z620" s="255"/>
      <c r="AA620" s="258"/>
      <c r="AB620" s="258"/>
      <c r="AC620" s="369"/>
      <c r="AD620" s="487"/>
      <c r="AE620" s="57"/>
      <c r="AF620" s="235"/>
      <c r="AG620" s="229"/>
      <c r="AH620" s="229"/>
      <c r="AI620" s="236"/>
      <c r="AJ620" s="490"/>
      <c r="AK620" s="69"/>
      <c r="AP620" s="71"/>
      <c r="AQ620" s="239"/>
    </row>
    <row r="621" spans="1:43" ht="30" customHeight="1" x14ac:dyDescent="0.3">
      <c r="A621" s="1000"/>
      <c r="B621" s="493"/>
      <c r="C621" s="410">
        <v>43</v>
      </c>
      <c r="D621" s="413" t="s">
        <v>743</v>
      </c>
      <c r="E621" s="416">
        <v>47</v>
      </c>
      <c r="F621" s="419" t="s">
        <v>744</v>
      </c>
      <c r="G621" s="453" t="s">
        <v>745</v>
      </c>
      <c r="H621" s="425">
        <v>84</v>
      </c>
      <c r="I621" s="398" t="s">
        <v>746</v>
      </c>
      <c r="J621" s="398" t="s">
        <v>747</v>
      </c>
      <c r="K621" s="401">
        <f>AA621/(W621+W623+W625+W627+W629+W631)</f>
        <v>0.84750000000000025</v>
      </c>
      <c r="L621" s="404" t="s">
        <v>748</v>
      </c>
      <c r="M621" s="406">
        <v>0.4</v>
      </c>
      <c r="N621" s="39" t="s">
        <v>46</v>
      </c>
      <c r="O621" s="96">
        <v>0.2</v>
      </c>
      <c r="P621" s="97">
        <v>0.4</v>
      </c>
      <c r="Q621" s="97">
        <v>0.7</v>
      </c>
      <c r="R621" s="98">
        <v>1</v>
      </c>
      <c r="S621" s="43">
        <f t="shared" ref="S621" si="2520">SUM(O621:O621)*M621</f>
        <v>8.0000000000000016E-2</v>
      </c>
      <c r="T621" s="44">
        <f t="shared" ref="T621" si="2521">SUM(P621:P621)*M621</f>
        <v>0.16000000000000003</v>
      </c>
      <c r="U621" s="44">
        <f t="shared" ref="U621" si="2522">SUM(Q621:Q621)*M621</f>
        <v>0.27999999999999997</v>
      </c>
      <c r="V621" s="45">
        <f t="shared" ref="V621" si="2523">SUM(R621:R621)*M621</f>
        <v>0.4</v>
      </c>
      <c r="W621" s="46">
        <f t="shared" si="2370"/>
        <v>0.4</v>
      </c>
      <c r="X621" s="247">
        <f>+S622+S632+S624+S626+S628+S630</f>
        <v>0.65</v>
      </c>
      <c r="Y621" s="250">
        <f>+T622+T632+T624+T626+T628+T630</f>
        <v>0.76250000000000007</v>
      </c>
      <c r="Z621" s="253">
        <f>+U622+U632+U624+U626+U628+U630</f>
        <v>0.84750000000000025</v>
      </c>
      <c r="AA621" s="250">
        <f>+V622+V632+V624+V626+V628+V630</f>
        <v>0.84750000000000025</v>
      </c>
      <c r="AB621" s="474">
        <f>+W622+W632+W624+W626+W628+W630</f>
        <v>0.84750000000000025</v>
      </c>
      <c r="AC621" s="369"/>
      <c r="AD621" s="487"/>
      <c r="AE621" s="47"/>
      <c r="AF621" s="228" t="str">
        <f t="shared" si="2515"/>
        <v>PARA MEJORAR</v>
      </c>
      <c r="AG621" s="228" t="str">
        <f>IF(COUNTIF(AF621:AF632,"PARA MEJORAR")&gt;=1,"PARA MEJORAR","BIEN")</f>
        <v>PARA MEJORAR</v>
      </c>
      <c r="AH621" s="228" t="str">
        <f>IF(COUNTIF(AG621:AG632,"PARA MEJORAR")&gt;=1,"PARA MEJORAR","BIEN")</f>
        <v>PARA MEJORAR</v>
      </c>
      <c r="AI621" s="236"/>
      <c r="AJ621" s="490"/>
      <c r="AK621" s="58"/>
      <c r="AL621" s="59"/>
      <c r="AM621" s="59"/>
      <c r="AN621" s="59"/>
      <c r="AO621" s="59"/>
      <c r="AP621" s="60"/>
      <c r="AQ621" s="237"/>
    </row>
    <row r="622" spans="1:43" ht="30" customHeight="1" thickBot="1" x14ac:dyDescent="0.35">
      <c r="A622" s="1000"/>
      <c r="B622" s="493"/>
      <c r="C622" s="411"/>
      <c r="D622" s="414"/>
      <c r="E622" s="417"/>
      <c r="F622" s="420"/>
      <c r="G622" s="454"/>
      <c r="H622" s="426"/>
      <c r="I622" s="399"/>
      <c r="J622" s="399"/>
      <c r="K622" s="402"/>
      <c r="L622" s="405"/>
      <c r="M622" s="407"/>
      <c r="N622" s="49" t="s">
        <v>52</v>
      </c>
      <c r="O622" s="99">
        <v>0.5</v>
      </c>
      <c r="P622" s="100">
        <v>0.75</v>
      </c>
      <c r="Q622" s="100">
        <v>0.8</v>
      </c>
      <c r="R622" s="101">
        <v>0.8</v>
      </c>
      <c r="S622" s="53">
        <f t="shared" ref="S622" si="2524">SUM(O622:O622)*M621</f>
        <v>0.2</v>
      </c>
      <c r="T622" s="54">
        <f t="shared" ref="T622" si="2525">SUM(P622:P622)*M621</f>
        <v>0.30000000000000004</v>
      </c>
      <c r="U622" s="54">
        <f t="shared" ref="U622" si="2526">SUM(Q622:Q622)*M621</f>
        <v>0.32000000000000006</v>
      </c>
      <c r="V622" s="55">
        <f t="shared" ref="V622" si="2527">SUM(R622:R622)*M621</f>
        <v>0.32000000000000006</v>
      </c>
      <c r="W622" s="56">
        <f t="shared" si="2370"/>
        <v>0.32000000000000006</v>
      </c>
      <c r="X622" s="248"/>
      <c r="Y622" s="251"/>
      <c r="Z622" s="254"/>
      <c r="AA622" s="251"/>
      <c r="AB622" s="475"/>
      <c r="AC622" s="369"/>
      <c r="AD622" s="487"/>
      <c r="AE622" s="57"/>
      <c r="AF622" s="235"/>
      <c r="AG622" s="236"/>
      <c r="AH622" s="236"/>
      <c r="AI622" s="236"/>
      <c r="AJ622" s="490"/>
      <c r="AK622" s="69"/>
      <c r="AP622" s="71"/>
      <c r="AQ622" s="238"/>
    </row>
    <row r="623" spans="1:43" ht="30" customHeight="1" x14ac:dyDescent="0.3">
      <c r="A623" s="1000"/>
      <c r="B623" s="493"/>
      <c r="C623" s="411"/>
      <c r="D623" s="414"/>
      <c r="E623" s="417"/>
      <c r="F623" s="420"/>
      <c r="G623" s="454"/>
      <c r="H623" s="426"/>
      <c r="I623" s="399"/>
      <c r="J623" s="399"/>
      <c r="K623" s="402"/>
      <c r="L623" s="408" t="s">
        <v>749</v>
      </c>
      <c r="M623" s="409">
        <v>0.05</v>
      </c>
      <c r="N623" s="72" t="s">
        <v>46</v>
      </c>
      <c r="O623" s="102">
        <v>0.05</v>
      </c>
      <c r="P623" s="103">
        <v>0.4</v>
      </c>
      <c r="Q623" s="103">
        <v>0.7</v>
      </c>
      <c r="R623" s="104">
        <v>1</v>
      </c>
      <c r="S623" s="65">
        <f t="shared" ref="S623" si="2528">SUM(O623:O623)*M623</f>
        <v>2.5000000000000005E-3</v>
      </c>
      <c r="T623" s="66">
        <f t="shared" ref="T623" si="2529">SUM(P623:P623)*M623</f>
        <v>2.0000000000000004E-2</v>
      </c>
      <c r="U623" s="66">
        <f t="shared" ref="U623" si="2530">SUM(Q623:Q623)*M623</f>
        <v>3.4999999999999996E-2</v>
      </c>
      <c r="V623" s="67">
        <f t="shared" ref="V623" si="2531">SUM(R623:R623)*M623</f>
        <v>0.05</v>
      </c>
      <c r="W623" s="68">
        <f t="shared" si="2370"/>
        <v>0.05</v>
      </c>
      <c r="X623" s="248"/>
      <c r="Y623" s="251"/>
      <c r="Z623" s="254"/>
      <c r="AA623" s="251"/>
      <c r="AB623" s="475"/>
      <c r="AC623" s="369"/>
      <c r="AD623" s="487"/>
      <c r="AE623" s="47"/>
      <c r="AF623" s="228" t="str">
        <f t="shared" si="2515"/>
        <v>PARA MEJORAR</v>
      </c>
      <c r="AG623" s="236"/>
      <c r="AH623" s="236"/>
      <c r="AI623" s="236"/>
      <c r="AJ623" s="490"/>
      <c r="AK623" s="69"/>
      <c r="AP623" s="71"/>
      <c r="AQ623" s="238"/>
    </row>
    <row r="624" spans="1:43" ht="30" customHeight="1" thickBot="1" x14ac:dyDescent="0.35">
      <c r="A624" s="1000"/>
      <c r="B624" s="493"/>
      <c r="C624" s="411"/>
      <c r="D624" s="414"/>
      <c r="E624" s="417"/>
      <c r="F624" s="420"/>
      <c r="G624" s="454"/>
      <c r="H624" s="426"/>
      <c r="I624" s="399"/>
      <c r="J624" s="399"/>
      <c r="K624" s="402"/>
      <c r="L624" s="405"/>
      <c r="M624" s="407"/>
      <c r="N624" s="73" t="s">
        <v>52</v>
      </c>
      <c r="O624" s="99">
        <v>0.5</v>
      </c>
      <c r="P624" s="100">
        <v>0.75</v>
      </c>
      <c r="Q624" s="100">
        <v>0.8</v>
      </c>
      <c r="R624" s="101">
        <v>0.8</v>
      </c>
      <c r="S624" s="53">
        <f t="shared" ref="S624" si="2532">SUM(O624:O624)*M623</f>
        <v>2.5000000000000001E-2</v>
      </c>
      <c r="T624" s="54">
        <f t="shared" ref="T624" si="2533">SUM(P624:P624)*M623</f>
        <v>3.7500000000000006E-2</v>
      </c>
      <c r="U624" s="54">
        <f t="shared" ref="U624" si="2534">SUM(Q624:Q624)*M623</f>
        <v>4.0000000000000008E-2</v>
      </c>
      <c r="V624" s="55">
        <f t="shared" ref="V624" si="2535">SUM(R624:R624)*M623</f>
        <v>4.0000000000000008E-2</v>
      </c>
      <c r="W624" s="56">
        <f t="shared" si="2370"/>
        <v>4.0000000000000008E-2</v>
      </c>
      <c r="X624" s="248"/>
      <c r="Y624" s="251"/>
      <c r="Z624" s="254"/>
      <c r="AA624" s="251"/>
      <c r="AB624" s="475"/>
      <c r="AC624" s="369"/>
      <c r="AD624" s="487"/>
      <c r="AE624" s="57"/>
      <c r="AF624" s="235"/>
      <c r="AG624" s="236"/>
      <c r="AH624" s="236"/>
      <c r="AI624" s="236"/>
      <c r="AJ624" s="490"/>
      <c r="AK624" s="69"/>
      <c r="AP624" s="71"/>
      <c r="AQ624" s="238"/>
    </row>
    <row r="625" spans="1:43" ht="30" customHeight="1" x14ac:dyDescent="0.3">
      <c r="A625" s="1000"/>
      <c r="B625" s="493"/>
      <c r="C625" s="411"/>
      <c r="D625" s="414"/>
      <c r="E625" s="417"/>
      <c r="F625" s="420"/>
      <c r="G625" s="454"/>
      <c r="H625" s="426"/>
      <c r="I625" s="399"/>
      <c r="J625" s="399"/>
      <c r="K625" s="402"/>
      <c r="L625" s="408" t="s">
        <v>750</v>
      </c>
      <c r="M625" s="409">
        <v>0.1</v>
      </c>
      <c r="N625" s="72" t="s">
        <v>46</v>
      </c>
      <c r="O625" s="102">
        <v>0</v>
      </c>
      <c r="P625" s="103">
        <v>0.2</v>
      </c>
      <c r="Q625" s="103">
        <v>0.4</v>
      </c>
      <c r="R625" s="104">
        <v>1</v>
      </c>
      <c r="S625" s="65">
        <f t="shared" ref="S625" si="2536">SUM(O625:O625)*M625</f>
        <v>0</v>
      </c>
      <c r="T625" s="66">
        <f t="shared" ref="T625" si="2537">SUM(P625:P625)*M625</f>
        <v>2.0000000000000004E-2</v>
      </c>
      <c r="U625" s="66">
        <f t="shared" ref="U625" si="2538">SUM(Q625:Q625)*M625</f>
        <v>4.0000000000000008E-2</v>
      </c>
      <c r="V625" s="67">
        <f t="shared" ref="V625" si="2539">SUM(R625:R625)*M625</f>
        <v>0.1</v>
      </c>
      <c r="W625" s="68">
        <f t="shared" si="2370"/>
        <v>0.1</v>
      </c>
      <c r="X625" s="248"/>
      <c r="Y625" s="251"/>
      <c r="Z625" s="254"/>
      <c r="AA625" s="251"/>
      <c r="AB625" s="475"/>
      <c r="AC625" s="369"/>
      <c r="AD625" s="487"/>
      <c r="AE625" s="47"/>
      <c r="AF625" s="228" t="str">
        <f t="shared" si="2515"/>
        <v>PARA MEJORAR</v>
      </c>
      <c r="AG625" s="236"/>
      <c r="AH625" s="236"/>
      <c r="AI625" s="236"/>
      <c r="AJ625" s="490"/>
      <c r="AK625" s="69"/>
      <c r="AP625" s="71"/>
      <c r="AQ625" s="238"/>
    </row>
    <row r="626" spans="1:43" ht="30" customHeight="1" thickBot="1" x14ac:dyDescent="0.35">
      <c r="A626" s="1000"/>
      <c r="B626" s="493"/>
      <c r="C626" s="411"/>
      <c r="D626" s="414"/>
      <c r="E626" s="417"/>
      <c r="F626" s="420"/>
      <c r="G626" s="454"/>
      <c r="H626" s="426"/>
      <c r="I626" s="399"/>
      <c r="J626" s="399"/>
      <c r="K626" s="402"/>
      <c r="L626" s="405"/>
      <c r="M626" s="407"/>
      <c r="N626" s="73" t="s">
        <v>52</v>
      </c>
      <c r="O626" s="99">
        <v>0.5</v>
      </c>
      <c r="P626" s="100">
        <v>0.5</v>
      </c>
      <c r="Q626" s="100">
        <v>0.75</v>
      </c>
      <c r="R626" s="101">
        <v>0.75</v>
      </c>
      <c r="S626" s="53">
        <f t="shared" ref="S626" si="2540">SUM(O626:O626)*M625</f>
        <v>0.05</v>
      </c>
      <c r="T626" s="54">
        <f t="shared" ref="T626" si="2541">SUM(P626:P626)*M625</f>
        <v>0.05</v>
      </c>
      <c r="U626" s="54">
        <f t="shared" ref="U626" si="2542">SUM(Q626:Q626)*M625</f>
        <v>7.5000000000000011E-2</v>
      </c>
      <c r="V626" s="55">
        <f t="shared" ref="V626" si="2543">SUM(R626:R626)*M625</f>
        <v>7.5000000000000011E-2</v>
      </c>
      <c r="W626" s="56">
        <f t="shared" si="2370"/>
        <v>7.5000000000000011E-2</v>
      </c>
      <c r="X626" s="248"/>
      <c r="Y626" s="251"/>
      <c r="Z626" s="254"/>
      <c r="AA626" s="251"/>
      <c r="AB626" s="475"/>
      <c r="AC626" s="369"/>
      <c r="AD626" s="487"/>
      <c r="AE626" s="57"/>
      <c r="AF626" s="235"/>
      <c r="AG626" s="236"/>
      <c r="AH626" s="236"/>
      <c r="AI626" s="236"/>
      <c r="AJ626" s="490"/>
      <c r="AK626" s="69"/>
      <c r="AP626" s="71"/>
      <c r="AQ626" s="238"/>
    </row>
    <row r="627" spans="1:43" ht="30" customHeight="1" x14ac:dyDescent="0.3">
      <c r="A627" s="1000"/>
      <c r="B627" s="493"/>
      <c r="C627" s="411"/>
      <c r="D627" s="414"/>
      <c r="E627" s="417"/>
      <c r="F627" s="420"/>
      <c r="G627" s="454"/>
      <c r="H627" s="426"/>
      <c r="I627" s="399"/>
      <c r="J627" s="399"/>
      <c r="K627" s="402"/>
      <c r="L627" s="408" t="s">
        <v>751</v>
      </c>
      <c r="M627" s="409">
        <v>0.15</v>
      </c>
      <c r="N627" s="72" t="s">
        <v>46</v>
      </c>
      <c r="O627" s="102">
        <v>0</v>
      </c>
      <c r="P627" s="103">
        <v>0</v>
      </c>
      <c r="Q627" s="103">
        <v>0.5</v>
      </c>
      <c r="R627" s="104">
        <v>1</v>
      </c>
      <c r="S627" s="65">
        <f t="shared" ref="S627" si="2544">SUM(O627:O627)*M627</f>
        <v>0</v>
      </c>
      <c r="T627" s="66">
        <f t="shared" ref="T627" si="2545">SUM(P627:P627)*M627</f>
        <v>0</v>
      </c>
      <c r="U627" s="66">
        <f t="shared" ref="U627" si="2546">SUM(Q627:Q627)*M627</f>
        <v>7.4999999999999997E-2</v>
      </c>
      <c r="V627" s="67">
        <f t="shared" ref="V627" si="2547">SUM(R627:R627)*M627</f>
        <v>0.15</v>
      </c>
      <c r="W627" s="68">
        <f t="shared" si="2370"/>
        <v>0.15</v>
      </c>
      <c r="X627" s="248"/>
      <c r="Y627" s="251"/>
      <c r="Z627" s="254"/>
      <c r="AA627" s="251"/>
      <c r="AB627" s="475"/>
      <c r="AC627" s="369"/>
      <c r="AD627" s="487"/>
      <c r="AE627" s="47"/>
      <c r="AF627" s="228" t="str">
        <f t="shared" si="2515"/>
        <v>PARA MEJORAR</v>
      </c>
      <c r="AG627" s="236"/>
      <c r="AH627" s="236"/>
      <c r="AI627" s="236"/>
      <c r="AJ627" s="490"/>
      <c r="AK627" s="69"/>
      <c r="AP627" s="71"/>
      <c r="AQ627" s="238"/>
    </row>
    <row r="628" spans="1:43" ht="30" customHeight="1" thickBot="1" x14ac:dyDescent="0.35">
      <c r="A628" s="1000"/>
      <c r="B628" s="493"/>
      <c r="C628" s="411"/>
      <c r="D628" s="414"/>
      <c r="E628" s="417"/>
      <c r="F628" s="420"/>
      <c r="G628" s="454"/>
      <c r="H628" s="426"/>
      <c r="I628" s="399"/>
      <c r="J628" s="399"/>
      <c r="K628" s="402"/>
      <c r="L628" s="405"/>
      <c r="M628" s="407"/>
      <c r="N628" s="73" t="s">
        <v>52</v>
      </c>
      <c r="O628" s="99">
        <v>0.5</v>
      </c>
      <c r="P628" s="100">
        <v>0.5</v>
      </c>
      <c r="Q628" s="100">
        <v>0.75</v>
      </c>
      <c r="R628" s="101">
        <v>0.75</v>
      </c>
      <c r="S628" s="53">
        <f t="shared" ref="S628" si="2548">SUM(O628:O628)*M627</f>
        <v>7.4999999999999997E-2</v>
      </c>
      <c r="T628" s="54">
        <f t="shared" ref="T628" si="2549">SUM(P628:P628)*M627</f>
        <v>7.4999999999999997E-2</v>
      </c>
      <c r="U628" s="54">
        <f t="shared" ref="U628" si="2550">SUM(Q628:Q628)*M627</f>
        <v>0.11249999999999999</v>
      </c>
      <c r="V628" s="55">
        <f t="shared" ref="V628" si="2551">SUM(R628:R628)*M627</f>
        <v>0.11249999999999999</v>
      </c>
      <c r="W628" s="56">
        <f t="shared" si="2370"/>
        <v>0.11249999999999999</v>
      </c>
      <c r="X628" s="248"/>
      <c r="Y628" s="251"/>
      <c r="Z628" s="254"/>
      <c r="AA628" s="251"/>
      <c r="AB628" s="475"/>
      <c r="AC628" s="369"/>
      <c r="AD628" s="487"/>
      <c r="AE628" s="57"/>
      <c r="AF628" s="235"/>
      <c r="AG628" s="236"/>
      <c r="AH628" s="236"/>
      <c r="AI628" s="236"/>
      <c r="AJ628" s="490"/>
      <c r="AK628" s="69"/>
      <c r="AP628" s="71"/>
      <c r="AQ628" s="238"/>
    </row>
    <row r="629" spans="1:43" ht="30" customHeight="1" x14ac:dyDescent="0.3">
      <c r="A629" s="1000"/>
      <c r="B629" s="493"/>
      <c r="C629" s="411"/>
      <c r="D629" s="414"/>
      <c r="E629" s="417"/>
      <c r="F629" s="420"/>
      <c r="G629" s="454"/>
      <c r="H629" s="426"/>
      <c r="I629" s="399"/>
      <c r="J629" s="399"/>
      <c r="K629" s="402"/>
      <c r="L629" s="408" t="s">
        <v>752</v>
      </c>
      <c r="M629" s="409">
        <v>0.15</v>
      </c>
      <c r="N629" s="72" t="s">
        <v>46</v>
      </c>
      <c r="O629" s="102">
        <v>0</v>
      </c>
      <c r="P629" s="103">
        <v>0</v>
      </c>
      <c r="Q629" s="103">
        <v>0.5</v>
      </c>
      <c r="R629" s="104">
        <v>1</v>
      </c>
      <c r="S629" s="65">
        <f t="shared" ref="S629" si="2552">SUM(O629:O629)*M629</f>
        <v>0</v>
      </c>
      <c r="T629" s="66">
        <f t="shared" ref="T629" si="2553">SUM(P629:P629)*M629</f>
        <v>0</v>
      </c>
      <c r="U629" s="66">
        <f t="shared" ref="U629" si="2554">SUM(Q629:Q629)*M629</f>
        <v>7.4999999999999997E-2</v>
      </c>
      <c r="V629" s="67">
        <f t="shared" ref="V629" si="2555">SUM(R629:R629)*M629</f>
        <v>0.15</v>
      </c>
      <c r="W629" s="68">
        <f t="shared" si="2370"/>
        <v>0.15</v>
      </c>
      <c r="X629" s="248"/>
      <c r="Y629" s="251"/>
      <c r="Z629" s="254"/>
      <c r="AA629" s="251"/>
      <c r="AB629" s="475"/>
      <c r="AC629" s="369"/>
      <c r="AD629" s="487"/>
      <c r="AE629" s="47"/>
      <c r="AF629" s="228" t="str">
        <f t="shared" si="2515"/>
        <v>EQUILIBRADA</v>
      </c>
      <c r="AG629" s="236"/>
      <c r="AH629" s="236"/>
      <c r="AI629" s="236"/>
      <c r="AJ629" s="490"/>
      <c r="AK629" s="69"/>
      <c r="AP629" s="71"/>
      <c r="AQ629" s="238"/>
    </row>
    <row r="630" spans="1:43" ht="30" customHeight="1" thickBot="1" x14ac:dyDescent="0.35">
      <c r="A630" s="1000"/>
      <c r="B630" s="493"/>
      <c r="C630" s="411"/>
      <c r="D630" s="414"/>
      <c r="E630" s="417"/>
      <c r="F630" s="420"/>
      <c r="G630" s="454"/>
      <c r="H630" s="426"/>
      <c r="I630" s="399"/>
      <c r="J630" s="399"/>
      <c r="K630" s="402"/>
      <c r="L630" s="405"/>
      <c r="M630" s="407"/>
      <c r="N630" s="73" t="s">
        <v>52</v>
      </c>
      <c r="O630" s="99">
        <v>1</v>
      </c>
      <c r="P630" s="100">
        <v>1</v>
      </c>
      <c r="Q630" s="100">
        <v>1</v>
      </c>
      <c r="R630" s="101">
        <v>1</v>
      </c>
      <c r="S630" s="53">
        <f t="shared" ref="S630" si="2556">SUM(O630:O630)*M629</f>
        <v>0.15</v>
      </c>
      <c r="T630" s="54">
        <f t="shared" ref="T630" si="2557">SUM(P630:P630)*M629</f>
        <v>0.15</v>
      </c>
      <c r="U630" s="54">
        <f t="shared" ref="U630" si="2558">SUM(Q630:Q630)*M629</f>
        <v>0.15</v>
      </c>
      <c r="V630" s="55">
        <f t="shared" ref="V630" si="2559">SUM(R630:R630)*M629</f>
        <v>0.15</v>
      </c>
      <c r="W630" s="56">
        <f t="shared" si="2370"/>
        <v>0.15</v>
      </c>
      <c r="X630" s="248"/>
      <c r="Y630" s="251"/>
      <c r="Z630" s="254"/>
      <c r="AA630" s="251"/>
      <c r="AB630" s="475"/>
      <c r="AC630" s="369"/>
      <c r="AD630" s="487"/>
      <c r="AE630" s="57"/>
      <c r="AF630" s="235"/>
      <c r="AG630" s="236"/>
      <c r="AH630" s="236"/>
      <c r="AI630" s="236"/>
      <c r="AJ630" s="490"/>
      <c r="AK630" s="69"/>
      <c r="AP630" s="71"/>
      <c r="AQ630" s="238"/>
    </row>
    <row r="631" spans="1:43" ht="30" customHeight="1" x14ac:dyDescent="0.3">
      <c r="A631" s="1000"/>
      <c r="B631" s="493"/>
      <c r="C631" s="411"/>
      <c r="D631" s="414"/>
      <c r="E631" s="417"/>
      <c r="F631" s="420"/>
      <c r="G631" s="454"/>
      <c r="H631" s="426"/>
      <c r="I631" s="399"/>
      <c r="J631" s="399"/>
      <c r="K631" s="402"/>
      <c r="L631" s="408" t="s">
        <v>753</v>
      </c>
      <c r="M631" s="409">
        <v>0.15</v>
      </c>
      <c r="N631" s="72" t="s">
        <v>46</v>
      </c>
      <c r="O631" s="102">
        <v>0</v>
      </c>
      <c r="P631" s="103">
        <v>0.2</v>
      </c>
      <c r="Q631" s="103">
        <v>0.6</v>
      </c>
      <c r="R631" s="104">
        <v>1</v>
      </c>
      <c r="S631" s="65">
        <f t="shared" ref="S631" si="2560">SUM(O631:O631)*M631</f>
        <v>0</v>
      </c>
      <c r="T631" s="66">
        <f t="shared" ref="T631" si="2561">SUM(P631:P631)*M631</f>
        <v>0.03</v>
      </c>
      <c r="U631" s="66">
        <f t="shared" ref="U631" si="2562">SUM(Q631:Q631)*M631</f>
        <v>0.09</v>
      </c>
      <c r="V631" s="67">
        <f t="shared" ref="V631" si="2563">SUM(R631:R631)*M631</f>
        <v>0.15</v>
      </c>
      <c r="W631" s="68">
        <f t="shared" si="2370"/>
        <v>0.15</v>
      </c>
      <c r="X631" s="248"/>
      <c r="Y631" s="251"/>
      <c r="Z631" s="254"/>
      <c r="AA631" s="251"/>
      <c r="AB631" s="475"/>
      <c r="AC631" s="369"/>
      <c r="AD631" s="487"/>
      <c r="AE631" s="47"/>
      <c r="AF631" s="228" t="str">
        <f t="shared" si="2515"/>
        <v>EQUILIBRADA</v>
      </c>
      <c r="AG631" s="236"/>
      <c r="AH631" s="236"/>
      <c r="AI631" s="236"/>
      <c r="AJ631" s="490"/>
      <c r="AK631" s="69"/>
      <c r="AP631" s="71"/>
      <c r="AQ631" s="238"/>
    </row>
    <row r="632" spans="1:43" ht="30" customHeight="1" thickBot="1" x14ac:dyDescent="0.35">
      <c r="A632" s="1000"/>
      <c r="B632" s="493"/>
      <c r="C632" s="412"/>
      <c r="D632" s="415"/>
      <c r="E632" s="418"/>
      <c r="F632" s="421"/>
      <c r="G632" s="455"/>
      <c r="H632" s="427"/>
      <c r="I632" s="400"/>
      <c r="J632" s="400"/>
      <c r="K632" s="403"/>
      <c r="L632" s="428"/>
      <c r="M632" s="429"/>
      <c r="N632" s="73" t="s">
        <v>52</v>
      </c>
      <c r="O632" s="107">
        <v>1</v>
      </c>
      <c r="P632" s="108">
        <v>1</v>
      </c>
      <c r="Q632" s="108">
        <v>1</v>
      </c>
      <c r="R632" s="109">
        <v>1</v>
      </c>
      <c r="S632" s="85">
        <f t="shared" ref="S632" si="2564">SUM(O632:O632)*M631</f>
        <v>0.15</v>
      </c>
      <c r="T632" s="86">
        <f t="shared" ref="T632" si="2565">SUM(P632:P632)*M631</f>
        <v>0.15</v>
      </c>
      <c r="U632" s="86">
        <f t="shared" ref="U632" si="2566">SUM(Q632:Q632)*M631</f>
        <v>0.15</v>
      </c>
      <c r="V632" s="87">
        <f t="shared" ref="V632" si="2567">SUM(R632:R632)*M631</f>
        <v>0.15</v>
      </c>
      <c r="W632" s="88">
        <f t="shared" si="2370"/>
        <v>0.15</v>
      </c>
      <c r="X632" s="249"/>
      <c r="Y632" s="252"/>
      <c r="Z632" s="255"/>
      <c r="AA632" s="252"/>
      <c r="AB632" s="476"/>
      <c r="AC632" s="369"/>
      <c r="AD632" s="488"/>
      <c r="AE632" s="57"/>
      <c r="AF632" s="235"/>
      <c r="AG632" s="229"/>
      <c r="AH632" s="229"/>
      <c r="AI632" s="236"/>
      <c r="AJ632" s="490"/>
      <c r="AK632" s="69"/>
      <c r="AP632" s="71"/>
      <c r="AQ632" s="239"/>
    </row>
    <row r="633" spans="1:43" ht="39.950000000000003" customHeight="1" x14ac:dyDescent="0.3">
      <c r="A633" s="1000"/>
      <c r="B633" s="493"/>
      <c r="C633" s="410">
        <v>44</v>
      </c>
      <c r="D633" s="413" t="s">
        <v>754</v>
      </c>
      <c r="E633" s="416">
        <v>48</v>
      </c>
      <c r="F633" s="419" t="s">
        <v>755</v>
      </c>
      <c r="G633" s="471" t="s">
        <v>756</v>
      </c>
      <c r="H633" s="425">
        <v>85</v>
      </c>
      <c r="I633" s="398" t="s">
        <v>757</v>
      </c>
      <c r="J633" s="398" t="s">
        <v>758</v>
      </c>
      <c r="K633" s="401">
        <f>AA633/(W633+W635+W637)</f>
        <v>8.0000000000000016E-2</v>
      </c>
      <c r="L633" s="404" t="s">
        <v>759</v>
      </c>
      <c r="M633" s="406">
        <v>0.2</v>
      </c>
      <c r="N633" s="39" t="s">
        <v>46</v>
      </c>
      <c r="O633" s="102">
        <v>0.1</v>
      </c>
      <c r="P633" s="103">
        <v>0.6</v>
      </c>
      <c r="Q633" s="103">
        <v>1</v>
      </c>
      <c r="R633" s="104">
        <v>1</v>
      </c>
      <c r="S633" s="43">
        <f t="shared" ref="S633" si="2568">SUM(O633:O633)*M633</f>
        <v>2.0000000000000004E-2</v>
      </c>
      <c r="T633" s="44">
        <f t="shared" ref="T633" si="2569">SUM(P633:P633)*M633</f>
        <v>0.12</v>
      </c>
      <c r="U633" s="44">
        <f t="shared" ref="U633" si="2570">SUM(Q633:Q633)*M633</f>
        <v>0.2</v>
      </c>
      <c r="V633" s="45">
        <f t="shared" ref="V633" si="2571">SUM(R633:R633)*M633</f>
        <v>0.2</v>
      </c>
      <c r="W633" s="46">
        <f t="shared" si="2370"/>
        <v>0.2</v>
      </c>
      <c r="X633" s="247">
        <f>+S634+S636+S638</f>
        <v>0</v>
      </c>
      <c r="Y633" s="250">
        <f>+T634+T636+T638</f>
        <v>0</v>
      </c>
      <c r="Z633" s="253">
        <f>+U634+U636+U638</f>
        <v>8.0000000000000016E-2</v>
      </c>
      <c r="AA633" s="256">
        <f>+V634+V636+V638</f>
        <v>8.0000000000000016E-2</v>
      </c>
      <c r="AB633" s="256">
        <f>+W634+W636+W638</f>
        <v>8.0000000000000016E-2</v>
      </c>
      <c r="AC633" s="369"/>
      <c r="AD633" s="468" t="s">
        <v>760</v>
      </c>
      <c r="AE633" s="47"/>
      <c r="AF633" s="228" t="str">
        <f t="shared" si="2515"/>
        <v>PARA MEJORAR</v>
      </c>
      <c r="AG633" s="228" t="str">
        <f>IF(COUNTIF(AF633:AF638,"PARA MEJORAR")&gt;=1,"PARA MEJORAR","BIEN")</f>
        <v>PARA MEJORAR</v>
      </c>
      <c r="AH633" s="228" t="str">
        <f>IF(COUNTIF(AG633:AG638,"PARA MEJORAR")&gt;=1,"PARA MEJORAR","BIEN")</f>
        <v>PARA MEJORAR</v>
      </c>
      <c r="AI633" s="236"/>
      <c r="AJ633" s="490"/>
      <c r="AK633" s="58"/>
      <c r="AL633" s="59"/>
      <c r="AM633" s="59"/>
      <c r="AN633" s="59"/>
      <c r="AO633" s="59"/>
      <c r="AP633" s="60"/>
      <c r="AQ633" s="237"/>
    </row>
    <row r="634" spans="1:43" ht="39.950000000000003" customHeight="1" thickBot="1" x14ac:dyDescent="0.35">
      <c r="A634" s="1000"/>
      <c r="B634" s="493"/>
      <c r="C634" s="411"/>
      <c r="D634" s="414"/>
      <c r="E634" s="417"/>
      <c r="F634" s="420"/>
      <c r="G634" s="472"/>
      <c r="H634" s="426"/>
      <c r="I634" s="399"/>
      <c r="J634" s="399"/>
      <c r="K634" s="402"/>
      <c r="L634" s="405"/>
      <c r="M634" s="407"/>
      <c r="N634" s="49" t="s">
        <v>52</v>
      </c>
      <c r="O634" s="99">
        <v>0</v>
      </c>
      <c r="P634" s="100">
        <v>0</v>
      </c>
      <c r="Q634" s="100">
        <v>0.4</v>
      </c>
      <c r="R634" s="101">
        <v>0.4</v>
      </c>
      <c r="S634" s="53">
        <f t="shared" ref="S634" si="2572">SUM(O634:O634)*M633</f>
        <v>0</v>
      </c>
      <c r="T634" s="54">
        <f t="shared" ref="T634" si="2573">SUM(P634:P634)*M633</f>
        <v>0</v>
      </c>
      <c r="U634" s="54">
        <f t="shared" ref="U634" si="2574">SUM(Q634:Q634)*M633</f>
        <v>8.0000000000000016E-2</v>
      </c>
      <c r="V634" s="55">
        <f t="shared" ref="V634" si="2575">SUM(R634:R634)*M633</f>
        <v>8.0000000000000016E-2</v>
      </c>
      <c r="W634" s="56">
        <f t="shared" si="2370"/>
        <v>8.0000000000000016E-2</v>
      </c>
      <c r="X634" s="248"/>
      <c r="Y634" s="251"/>
      <c r="Z634" s="254"/>
      <c r="AA634" s="257"/>
      <c r="AB634" s="257"/>
      <c r="AC634" s="369"/>
      <c r="AD634" s="469"/>
      <c r="AE634" s="57"/>
      <c r="AF634" s="235"/>
      <c r="AG634" s="236"/>
      <c r="AH634" s="236"/>
      <c r="AI634" s="236"/>
      <c r="AJ634" s="490"/>
      <c r="AK634" s="69"/>
      <c r="AP634" s="71"/>
      <c r="AQ634" s="238"/>
    </row>
    <row r="635" spans="1:43" ht="39.950000000000003" customHeight="1" x14ac:dyDescent="0.3">
      <c r="A635" s="1000"/>
      <c r="B635" s="493"/>
      <c r="C635" s="411"/>
      <c r="D635" s="414"/>
      <c r="E635" s="417"/>
      <c r="F635" s="420"/>
      <c r="G635" s="472"/>
      <c r="H635" s="426"/>
      <c r="I635" s="399"/>
      <c r="J635" s="399"/>
      <c r="K635" s="402"/>
      <c r="L635" s="408" t="s">
        <v>761</v>
      </c>
      <c r="M635" s="409">
        <v>0.5</v>
      </c>
      <c r="N635" s="39" t="s">
        <v>46</v>
      </c>
      <c r="O635" s="102">
        <v>0.1</v>
      </c>
      <c r="P635" s="103">
        <v>0.6</v>
      </c>
      <c r="Q635" s="103">
        <v>1</v>
      </c>
      <c r="R635" s="104">
        <v>1</v>
      </c>
      <c r="S635" s="65">
        <f t="shared" ref="S635" si="2576">SUM(O635:O635)*M635</f>
        <v>0.05</v>
      </c>
      <c r="T635" s="66">
        <f t="shared" ref="T635" si="2577">SUM(P635:P635)*M635</f>
        <v>0.3</v>
      </c>
      <c r="U635" s="66">
        <f t="shared" ref="U635" si="2578">SUM(Q635:Q635)*M635</f>
        <v>0.5</v>
      </c>
      <c r="V635" s="67">
        <f t="shared" ref="V635" si="2579">SUM(R635:R635)*M635</f>
        <v>0.5</v>
      </c>
      <c r="W635" s="68">
        <f t="shared" si="2370"/>
        <v>0.5</v>
      </c>
      <c r="X635" s="248"/>
      <c r="Y635" s="251"/>
      <c r="Z635" s="254"/>
      <c r="AA635" s="257"/>
      <c r="AB635" s="257"/>
      <c r="AC635" s="369"/>
      <c r="AD635" s="469"/>
      <c r="AE635" s="47"/>
      <c r="AF635" s="228" t="str">
        <f t="shared" si="2515"/>
        <v>PARA MEJORAR</v>
      </c>
      <c r="AG635" s="236"/>
      <c r="AH635" s="236"/>
      <c r="AI635" s="236"/>
      <c r="AJ635" s="490"/>
      <c r="AK635" s="69"/>
      <c r="AP635" s="71"/>
      <c r="AQ635" s="238"/>
    </row>
    <row r="636" spans="1:43" ht="39.950000000000003" customHeight="1" thickBot="1" x14ac:dyDescent="0.35">
      <c r="A636" s="1000"/>
      <c r="B636" s="493"/>
      <c r="C636" s="411"/>
      <c r="D636" s="414"/>
      <c r="E636" s="417"/>
      <c r="F636" s="420"/>
      <c r="G636" s="472"/>
      <c r="H636" s="426"/>
      <c r="I636" s="399"/>
      <c r="J636" s="399"/>
      <c r="K636" s="402"/>
      <c r="L636" s="405"/>
      <c r="M636" s="407"/>
      <c r="N636" s="49" t="s">
        <v>52</v>
      </c>
      <c r="O636" s="99">
        <v>0</v>
      </c>
      <c r="P636" s="100">
        <v>0</v>
      </c>
      <c r="Q636" s="100">
        <v>0</v>
      </c>
      <c r="R636" s="101">
        <v>0</v>
      </c>
      <c r="S636" s="53">
        <f t="shared" ref="S636" si="2580">SUM(O636:O636)*M635</f>
        <v>0</v>
      </c>
      <c r="T636" s="54">
        <f t="shared" ref="T636" si="2581">SUM(P636:P636)*M635</f>
        <v>0</v>
      </c>
      <c r="U636" s="54">
        <f t="shared" ref="U636" si="2582">SUM(Q636:Q636)*M635</f>
        <v>0</v>
      </c>
      <c r="V636" s="55">
        <f t="shared" ref="V636" si="2583">SUM(R636:R636)*M635</f>
        <v>0</v>
      </c>
      <c r="W636" s="56">
        <f t="shared" si="2370"/>
        <v>0</v>
      </c>
      <c r="X636" s="248"/>
      <c r="Y636" s="251"/>
      <c r="Z636" s="254"/>
      <c r="AA636" s="257"/>
      <c r="AB636" s="257"/>
      <c r="AC636" s="369"/>
      <c r="AD636" s="469"/>
      <c r="AE636" s="57"/>
      <c r="AF636" s="235"/>
      <c r="AG636" s="236"/>
      <c r="AH636" s="236"/>
      <c r="AI636" s="236"/>
      <c r="AJ636" s="490"/>
      <c r="AK636" s="69"/>
      <c r="AP636" s="71"/>
      <c r="AQ636" s="238"/>
    </row>
    <row r="637" spans="1:43" ht="30" customHeight="1" x14ac:dyDescent="0.3">
      <c r="A637" s="1000"/>
      <c r="B637" s="493"/>
      <c r="C637" s="411"/>
      <c r="D637" s="414"/>
      <c r="E637" s="417"/>
      <c r="F637" s="420"/>
      <c r="G637" s="472"/>
      <c r="H637" s="426"/>
      <c r="I637" s="399"/>
      <c r="J637" s="399"/>
      <c r="K637" s="402"/>
      <c r="L637" s="408" t="s">
        <v>762</v>
      </c>
      <c r="M637" s="409">
        <v>0.3</v>
      </c>
      <c r="N637" s="72" t="s">
        <v>46</v>
      </c>
      <c r="O637" s="90">
        <v>0</v>
      </c>
      <c r="P637" s="90">
        <v>0</v>
      </c>
      <c r="Q637" s="90">
        <v>0.7</v>
      </c>
      <c r="R637" s="89">
        <v>1</v>
      </c>
      <c r="S637" s="65">
        <f t="shared" ref="S637" si="2584">SUM(O637:O637)*M637</f>
        <v>0</v>
      </c>
      <c r="T637" s="66">
        <f t="shared" ref="T637" si="2585">SUM(P637:P637)*M637</f>
        <v>0</v>
      </c>
      <c r="U637" s="66">
        <f t="shared" ref="U637" si="2586">SUM(Q637:Q637)*M637</f>
        <v>0.21</v>
      </c>
      <c r="V637" s="67">
        <f t="shared" ref="V637" si="2587">SUM(R637:R637)*M637</f>
        <v>0.3</v>
      </c>
      <c r="W637" s="68">
        <f t="shared" si="2370"/>
        <v>0.3</v>
      </c>
      <c r="X637" s="248"/>
      <c r="Y637" s="251"/>
      <c r="Z637" s="254"/>
      <c r="AA637" s="257"/>
      <c r="AB637" s="257"/>
      <c r="AC637" s="369"/>
      <c r="AD637" s="469"/>
      <c r="AE637" s="47"/>
      <c r="AF637" s="228" t="str">
        <f t="shared" si="2515"/>
        <v>PARA MEJORAR</v>
      </c>
      <c r="AG637" s="236"/>
      <c r="AH637" s="236"/>
      <c r="AI637" s="236"/>
      <c r="AJ637" s="490"/>
      <c r="AK637" s="69"/>
      <c r="AP637" s="71"/>
      <c r="AQ637" s="238"/>
    </row>
    <row r="638" spans="1:43" ht="30" customHeight="1" thickBot="1" x14ac:dyDescent="0.35">
      <c r="A638" s="1000"/>
      <c r="B638" s="493"/>
      <c r="C638" s="412"/>
      <c r="D638" s="415"/>
      <c r="E638" s="418"/>
      <c r="F638" s="421"/>
      <c r="G638" s="473"/>
      <c r="H638" s="427"/>
      <c r="I638" s="400"/>
      <c r="J638" s="400"/>
      <c r="K638" s="403"/>
      <c r="L638" s="428"/>
      <c r="M638" s="429"/>
      <c r="N638" s="73" t="s">
        <v>52</v>
      </c>
      <c r="O638" s="75">
        <v>0</v>
      </c>
      <c r="P638" s="75">
        <v>0</v>
      </c>
      <c r="Q638" s="75">
        <v>0</v>
      </c>
      <c r="R638" s="76">
        <v>0</v>
      </c>
      <c r="S638" s="85">
        <f t="shared" ref="S638" si="2588">SUM(O638:O638)*M637</f>
        <v>0</v>
      </c>
      <c r="T638" s="86">
        <f t="shared" ref="T638" si="2589">SUM(P638:P638)*M637</f>
        <v>0</v>
      </c>
      <c r="U638" s="86">
        <f t="shared" ref="U638" si="2590">SUM(Q638:Q638)*M637</f>
        <v>0</v>
      </c>
      <c r="V638" s="87">
        <f t="shared" ref="V638" si="2591">SUM(R638:R638)*M637</f>
        <v>0</v>
      </c>
      <c r="W638" s="88">
        <f t="shared" si="2370"/>
        <v>0</v>
      </c>
      <c r="X638" s="249"/>
      <c r="Y638" s="252"/>
      <c r="Z638" s="255"/>
      <c r="AA638" s="258"/>
      <c r="AB638" s="258"/>
      <c r="AC638" s="369"/>
      <c r="AD638" s="470"/>
      <c r="AE638" s="57"/>
      <c r="AF638" s="235"/>
      <c r="AG638" s="229"/>
      <c r="AH638" s="229"/>
      <c r="AI638" s="236"/>
      <c r="AJ638" s="490"/>
      <c r="AK638" s="69"/>
      <c r="AP638" s="71"/>
      <c r="AQ638" s="239"/>
    </row>
    <row r="639" spans="1:43" ht="30" customHeight="1" x14ac:dyDescent="0.3">
      <c r="A639" s="1000"/>
      <c r="B639" s="493"/>
      <c r="C639" s="410">
        <v>45</v>
      </c>
      <c r="D639" s="413" t="s">
        <v>763</v>
      </c>
      <c r="E639" s="416">
        <v>49</v>
      </c>
      <c r="F639" s="419" t="s">
        <v>764</v>
      </c>
      <c r="G639" s="453" t="s">
        <v>765</v>
      </c>
      <c r="H639" s="425">
        <v>86</v>
      </c>
      <c r="I639" s="398" t="s">
        <v>766</v>
      </c>
      <c r="J639" s="398" t="s">
        <v>767</v>
      </c>
      <c r="K639" s="401">
        <f>AA639/(W639+W641+W643)</f>
        <v>1</v>
      </c>
      <c r="L639" s="404" t="s">
        <v>768</v>
      </c>
      <c r="M639" s="406">
        <v>0.6</v>
      </c>
      <c r="N639" s="39" t="s">
        <v>46</v>
      </c>
      <c r="O639" s="41">
        <v>0</v>
      </c>
      <c r="P639" s="41">
        <v>0.4</v>
      </c>
      <c r="Q639" s="41">
        <v>0.6</v>
      </c>
      <c r="R639" s="42">
        <v>1</v>
      </c>
      <c r="S639" s="43">
        <f t="shared" ref="S639" si="2592">SUM(O639:O639)*M639</f>
        <v>0</v>
      </c>
      <c r="T639" s="44">
        <f t="shared" ref="T639" si="2593">SUM(P639:P639)*M639</f>
        <v>0.24</v>
      </c>
      <c r="U639" s="44">
        <f t="shared" ref="U639" si="2594">SUM(Q639:Q639)*M639</f>
        <v>0.36</v>
      </c>
      <c r="V639" s="45">
        <f t="shared" ref="V639" si="2595">SUM(R639:R639)*M639</f>
        <v>0.6</v>
      </c>
      <c r="W639" s="46">
        <f t="shared" si="2370"/>
        <v>0.6</v>
      </c>
      <c r="X639" s="247">
        <f>+S640+S642+S644</f>
        <v>0.3</v>
      </c>
      <c r="Y639" s="250">
        <f>+T640+T642+T644</f>
        <v>0.90000000000000013</v>
      </c>
      <c r="Z639" s="253">
        <f>+U640+U642+U644</f>
        <v>1</v>
      </c>
      <c r="AA639" s="256">
        <f>+V640+V642+V644</f>
        <v>1</v>
      </c>
      <c r="AB639" s="256">
        <f>+W640+W642+W644</f>
        <v>1</v>
      </c>
      <c r="AC639" s="369"/>
      <c r="AD639" s="468" t="s">
        <v>548</v>
      </c>
      <c r="AE639" s="47"/>
      <c r="AF639" s="228" t="str">
        <f t="shared" si="2515"/>
        <v>EQUILIBRADA</v>
      </c>
      <c r="AG639" s="228" t="str">
        <f>IF(COUNTIF(AF639:AF644,"PARA MEJORAR")&gt;=1,"PARA MEJORAR","BIEN")</f>
        <v>BIEN</v>
      </c>
      <c r="AH639" s="228" t="str">
        <f>IF(COUNTIF(AG639:AG644,"PARA MEJORAR")&gt;=1,"PARA MEJORAR","BIEN")</f>
        <v>BIEN</v>
      </c>
      <c r="AI639" s="236"/>
      <c r="AJ639" s="490"/>
      <c r="AK639" s="58"/>
      <c r="AL639" s="59"/>
      <c r="AM639" s="59"/>
      <c r="AN639" s="59"/>
      <c r="AO639" s="59"/>
      <c r="AP639" s="60"/>
      <c r="AQ639" s="237"/>
    </row>
    <row r="640" spans="1:43" ht="30" customHeight="1" thickBot="1" x14ac:dyDescent="0.35">
      <c r="A640" s="1000"/>
      <c r="B640" s="493"/>
      <c r="C640" s="411"/>
      <c r="D640" s="414"/>
      <c r="E640" s="417"/>
      <c r="F640" s="420"/>
      <c r="G640" s="454"/>
      <c r="H640" s="426"/>
      <c r="I640" s="399"/>
      <c r="J640" s="399"/>
      <c r="K640" s="402"/>
      <c r="L640" s="405"/>
      <c r="M640" s="407"/>
      <c r="N640" s="49" t="s">
        <v>52</v>
      </c>
      <c r="O640" s="51">
        <v>0.3</v>
      </c>
      <c r="P640" s="51">
        <v>0.9</v>
      </c>
      <c r="Q640" s="51">
        <v>1</v>
      </c>
      <c r="R640" s="52">
        <v>1</v>
      </c>
      <c r="S640" s="53">
        <f t="shared" ref="S640" si="2596">SUM(O640:O640)*M639</f>
        <v>0.18</v>
      </c>
      <c r="T640" s="54">
        <f t="shared" ref="T640" si="2597">SUM(P640:P640)*M639</f>
        <v>0.54</v>
      </c>
      <c r="U640" s="54">
        <f t="shared" ref="U640" si="2598">SUM(Q640:Q640)*M639</f>
        <v>0.6</v>
      </c>
      <c r="V640" s="55">
        <f t="shared" ref="V640" si="2599">SUM(R640:R640)*M639</f>
        <v>0.6</v>
      </c>
      <c r="W640" s="56">
        <f t="shared" si="2370"/>
        <v>0.6</v>
      </c>
      <c r="X640" s="248"/>
      <c r="Y640" s="251"/>
      <c r="Z640" s="254"/>
      <c r="AA640" s="257"/>
      <c r="AB640" s="257"/>
      <c r="AC640" s="369"/>
      <c r="AD640" s="469"/>
      <c r="AE640" s="57"/>
      <c r="AF640" s="235"/>
      <c r="AG640" s="236"/>
      <c r="AH640" s="236"/>
      <c r="AI640" s="236"/>
      <c r="AJ640" s="490"/>
      <c r="AK640" s="69"/>
      <c r="AP640" s="71"/>
      <c r="AQ640" s="238"/>
    </row>
    <row r="641" spans="1:43" ht="30" customHeight="1" x14ac:dyDescent="0.3">
      <c r="A641" s="1000"/>
      <c r="B641" s="493"/>
      <c r="C641" s="411"/>
      <c r="D641" s="414"/>
      <c r="E641" s="417"/>
      <c r="F641" s="420"/>
      <c r="G641" s="454"/>
      <c r="H641" s="426"/>
      <c r="I641" s="399"/>
      <c r="J641" s="399"/>
      <c r="K641" s="402"/>
      <c r="L641" s="408" t="s">
        <v>769</v>
      </c>
      <c r="M641" s="409">
        <v>0.2</v>
      </c>
      <c r="N641" s="72" t="s">
        <v>46</v>
      </c>
      <c r="O641" s="90">
        <v>0</v>
      </c>
      <c r="P641" s="90">
        <v>0</v>
      </c>
      <c r="Q641" s="90">
        <v>0.8</v>
      </c>
      <c r="R641" s="89">
        <v>1</v>
      </c>
      <c r="S641" s="65">
        <f t="shared" ref="S641" si="2600">SUM(O641:O641)*M641</f>
        <v>0</v>
      </c>
      <c r="T641" s="66">
        <f t="shared" ref="T641" si="2601">SUM(P641:P641)*M641</f>
        <v>0</v>
      </c>
      <c r="U641" s="66">
        <f t="shared" ref="U641" si="2602">SUM(Q641:Q641)*M641</f>
        <v>0.16000000000000003</v>
      </c>
      <c r="V641" s="67">
        <f t="shared" ref="V641" si="2603">SUM(R641:R641)*M641</f>
        <v>0.2</v>
      </c>
      <c r="W641" s="68">
        <f t="shared" si="2370"/>
        <v>0.2</v>
      </c>
      <c r="X641" s="248"/>
      <c r="Y641" s="251"/>
      <c r="Z641" s="254"/>
      <c r="AA641" s="257"/>
      <c r="AB641" s="257"/>
      <c r="AC641" s="369"/>
      <c r="AD641" s="469"/>
      <c r="AE641" s="47"/>
      <c r="AF641" s="228" t="str">
        <f t="shared" si="2515"/>
        <v>EQUILIBRADA</v>
      </c>
      <c r="AG641" s="236"/>
      <c r="AH641" s="236"/>
      <c r="AI641" s="236"/>
      <c r="AJ641" s="490"/>
      <c r="AK641" s="69"/>
      <c r="AP641" s="71"/>
      <c r="AQ641" s="238"/>
    </row>
    <row r="642" spans="1:43" ht="30" customHeight="1" thickBot="1" x14ac:dyDescent="0.35">
      <c r="A642" s="1000"/>
      <c r="B642" s="493"/>
      <c r="C642" s="411"/>
      <c r="D642" s="414"/>
      <c r="E642" s="417"/>
      <c r="F642" s="420"/>
      <c r="G642" s="454"/>
      <c r="H642" s="426"/>
      <c r="I642" s="399"/>
      <c r="J642" s="399"/>
      <c r="K642" s="402"/>
      <c r="L642" s="405"/>
      <c r="M642" s="407"/>
      <c r="N642" s="49" t="s">
        <v>52</v>
      </c>
      <c r="O642" s="51">
        <v>0.3</v>
      </c>
      <c r="P642" s="51">
        <v>0.9</v>
      </c>
      <c r="Q642" s="51">
        <v>1</v>
      </c>
      <c r="R642" s="52">
        <v>1</v>
      </c>
      <c r="S642" s="53">
        <f t="shared" ref="S642" si="2604">SUM(O642:O642)*M641</f>
        <v>0.06</v>
      </c>
      <c r="T642" s="54">
        <f t="shared" ref="T642" si="2605">SUM(P642:P642)*M641</f>
        <v>0.18000000000000002</v>
      </c>
      <c r="U642" s="54">
        <f t="shared" ref="U642" si="2606">SUM(Q642:Q642)*M641</f>
        <v>0.2</v>
      </c>
      <c r="V642" s="55">
        <f t="shared" ref="V642" si="2607">SUM(R642:R642)*M641</f>
        <v>0.2</v>
      </c>
      <c r="W642" s="56">
        <f t="shared" si="2370"/>
        <v>0.2</v>
      </c>
      <c r="X642" s="248"/>
      <c r="Y642" s="251"/>
      <c r="Z642" s="254"/>
      <c r="AA642" s="257"/>
      <c r="AB642" s="257"/>
      <c r="AC642" s="369"/>
      <c r="AD642" s="469"/>
      <c r="AE642" s="57"/>
      <c r="AF642" s="235"/>
      <c r="AG642" s="236"/>
      <c r="AH642" s="236"/>
      <c r="AI642" s="236"/>
      <c r="AJ642" s="490"/>
      <c r="AK642" s="69"/>
      <c r="AP642" s="71"/>
      <c r="AQ642" s="238"/>
    </row>
    <row r="643" spans="1:43" ht="30" customHeight="1" x14ac:dyDescent="0.3">
      <c r="A643" s="1000"/>
      <c r="B643" s="493"/>
      <c r="C643" s="411"/>
      <c r="D643" s="414"/>
      <c r="E643" s="417"/>
      <c r="F643" s="420"/>
      <c r="G643" s="454"/>
      <c r="H643" s="426"/>
      <c r="I643" s="399"/>
      <c r="J643" s="399"/>
      <c r="K643" s="402"/>
      <c r="L643" s="408" t="s">
        <v>770</v>
      </c>
      <c r="M643" s="409">
        <v>0.2</v>
      </c>
      <c r="N643" s="72" t="s">
        <v>46</v>
      </c>
      <c r="O643" s="90">
        <v>0</v>
      </c>
      <c r="P643" s="90">
        <v>0</v>
      </c>
      <c r="Q643" s="90">
        <v>0.8</v>
      </c>
      <c r="R643" s="89">
        <v>1</v>
      </c>
      <c r="S643" s="65">
        <f t="shared" ref="S643" si="2608">SUM(O643:O643)*M643</f>
        <v>0</v>
      </c>
      <c r="T643" s="66">
        <f t="shared" ref="T643" si="2609">SUM(P643:P643)*M643</f>
        <v>0</v>
      </c>
      <c r="U643" s="66">
        <f t="shared" ref="U643" si="2610">SUM(Q643:Q643)*M643</f>
        <v>0.16000000000000003</v>
      </c>
      <c r="V643" s="67">
        <f t="shared" ref="V643" si="2611">SUM(R643:R643)*M643</f>
        <v>0.2</v>
      </c>
      <c r="W643" s="68">
        <f t="shared" si="2370"/>
        <v>0.2</v>
      </c>
      <c r="X643" s="248"/>
      <c r="Y643" s="251"/>
      <c r="Z643" s="254"/>
      <c r="AA643" s="257"/>
      <c r="AB643" s="257"/>
      <c r="AC643" s="369"/>
      <c r="AD643" s="469"/>
      <c r="AE643" s="47"/>
      <c r="AF643" s="228" t="str">
        <f t="shared" si="2515"/>
        <v>EQUILIBRADA</v>
      </c>
      <c r="AG643" s="236"/>
      <c r="AH643" s="236"/>
      <c r="AI643" s="236"/>
      <c r="AJ643" s="490"/>
      <c r="AK643" s="69"/>
      <c r="AP643" s="71"/>
      <c r="AQ643" s="238"/>
    </row>
    <row r="644" spans="1:43" ht="30" customHeight="1" thickBot="1" x14ac:dyDescent="0.35">
      <c r="A644" s="1000"/>
      <c r="B644" s="493"/>
      <c r="C644" s="412"/>
      <c r="D644" s="415"/>
      <c r="E644" s="418"/>
      <c r="F644" s="421"/>
      <c r="G644" s="455"/>
      <c r="H644" s="427"/>
      <c r="I644" s="400"/>
      <c r="J644" s="400"/>
      <c r="K644" s="403"/>
      <c r="L644" s="428"/>
      <c r="M644" s="429"/>
      <c r="N644" s="73" t="s">
        <v>52</v>
      </c>
      <c r="O644" s="75">
        <v>0.3</v>
      </c>
      <c r="P644" s="75">
        <v>0.9</v>
      </c>
      <c r="Q644" s="75">
        <v>1</v>
      </c>
      <c r="R644" s="76">
        <v>1</v>
      </c>
      <c r="S644" s="85">
        <f t="shared" ref="S644" si="2612">SUM(O644:O644)*M643</f>
        <v>0.06</v>
      </c>
      <c r="T644" s="86">
        <f t="shared" ref="T644" si="2613">SUM(P644:P644)*M643</f>
        <v>0.18000000000000002</v>
      </c>
      <c r="U644" s="86">
        <f t="shared" ref="U644" si="2614">SUM(Q644:Q644)*M643</f>
        <v>0.2</v>
      </c>
      <c r="V644" s="87">
        <f t="shared" ref="V644" si="2615">SUM(R644:R644)*M643</f>
        <v>0.2</v>
      </c>
      <c r="W644" s="88">
        <f t="shared" si="2370"/>
        <v>0.2</v>
      </c>
      <c r="X644" s="249"/>
      <c r="Y644" s="252"/>
      <c r="Z644" s="255"/>
      <c r="AA644" s="258"/>
      <c r="AB644" s="258"/>
      <c r="AC644" s="369"/>
      <c r="AD644" s="470"/>
      <c r="AE644" s="57"/>
      <c r="AF644" s="235"/>
      <c r="AG644" s="229"/>
      <c r="AH644" s="229"/>
      <c r="AI644" s="236"/>
      <c r="AJ644" s="490"/>
      <c r="AK644" s="69"/>
      <c r="AP644" s="71"/>
      <c r="AQ644" s="239"/>
    </row>
    <row r="645" spans="1:43" ht="30" customHeight="1" x14ac:dyDescent="0.3">
      <c r="A645" s="1000"/>
      <c r="B645" s="493"/>
      <c r="C645" s="410">
        <v>46</v>
      </c>
      <c r="D645" s="413" t="s">
        <v>771</v>
      </c>
      <c r="E645" s="416">
        <v>50</v>
      </c>
      <c r="F645" s="419" t="s">
        <v>772</v>
      </c>
      <c r="G645" s="453" t="s">
        <v>773</v>
      </c>
      <c r="H645" s="425">
        <v>87</v>
      </c>
      <c r="I645" s="398" t="s">
        <v>774</v>
      </c>
      <c r="J645" s="398" t="s">
        <v>775</v>
      </c>
      <c r="K645" s="401">
        <f>AA645/(W645+W647+W649+W651)</f>
        <v>0.76249999999999996</v>
      </c>
      <c r="L645" s="404" t="s">
        <v>776</v>
      </c>
      <c r="M645" s="406">
        <v>0.25</v>
      </c>
      <c r="N645" s="39" t="s">
        <v>46</v>
      </c>
      <c r="O645" s="41">
        <v>0.1</v>
      </c>
      <c r="P645" s="41">
        <v>0.4</v>
      </c>
      <c r="Q645" s="41">
        <v>0.7</v>
      </c>
      <c r="R645" s="42">
        <v>1</v>
      </c>
      <c r="S645" s="43">
        <f t="shared" ref="S645" si="2616">SUM(O645:O645)*M645</f>
        <v>2.5000000000000001E-2</v>
      </c>
      <c r="T645" s="44">
        <f t="shared" ref="T645" si="2617">SUM(P645:P645)*M645</f>
        <v>0.1</v>
      </c>
      <c r="U645" s="44">
        <f t="shared" ref="U645" si="2618">SUM(Q645:Q645)*M645</f>
        <v>0.17499999999999999</v>
      </c>
      <c r="V645" s="45">
        <f t="shared" ref="V645" si="2619">SUM(R645:R645)*M645</f>
        <v>0.25</v>
      </c>
      <c r="W645" s="46">
        <f t="shared" si="2370"/>
        <v>0.25</v>
      </c>
      <c r="X645" s="247">
        <f>+S646+S648+S650+S652</f>
        <v>0.4</v>
      </c>
      <c r="Y645" s="250">
        <f>+T646+T648+T650+T652</f>
        <v>0.42499999999999999</v>
      </c>
      <c r="Z645" s="253">
        <f>+U646+U648+U650+U652</f>
        <v>0.42499999999999999</v>
      </c>
      <c r="AA645" s="256">
        <f>+V646+V648+V650+V652</f>
        <v>0.76249999999999996</v>
      </c>
      <c r="AB645" s="256">
        <f>+W646+W648+W650+W652</f>
        <v>0.76249999999999996</v>
      </c>
      <c r="AC645" s="369"/>
      <c r="AD645" s="468" t="str">
        <f>+AD633</f>
        <v>JEFE OFICINA DE REGISTRO AERONÁUTICO 
SECRETARIO (A) DE SEGURIDAD OPERACIONAL Y DE LA AVIACIÓN CIVIL - SSOAC</v>
      </c>
      <c r="AE645" s="47"/>
      <c r="AF645" s="228" t="str">
        <f t="shared" si="2515"/>
        <v>EQUILIBRADA</v>
      </c>
      <c r="AG645" s="228" t="str">
        <f>IF(COUNTIF(AF645:AF652,"PARA MEJORAR")&gt;=1,"PARA MEJORAR","BIEN")</f>
        <v>PARA MEJORAR</v>
      </c>
      <c r="AH645" s="228" t="str">
        <f>IF(COUNTIF(AG645:AG652,"PARA MEJORAR")&gt;=1,"PARA MEJORAR","BIEN")</f>
        <v>PARA MEJORAR</v>
      </c>
      <c r="AI645" s="236"/>
      <c r="AJ645" s="490"/>
      <c r="AK645" s="58"/>
      <c r="AL645" s="59"/>
      <c r="AM645" s="59"/>
      <c r="AN645" s="59"/>
      <c r="AO645" s="59"/>
      <c r="AP645" s="60"/>
      <c r="AQ645" s="237"/>
    </row>
    <row r="646" spans="1:43" ht="30" customHeight="1" thickBot="1" x14ac:dyDescent="0.35">
      <c r="A646" s="1000"/>
      <c r="B646" s="493"/>
      <c r="C646" s="411"/>
      <c r="D646" s="414"/>
      <c r="E646" s="417"/>
      <c r="F646" s="420"/>
      <c r="G646" s="454"/>
      <c r="H646" s="426"/>
      <c r="I646" s="399"/>
      <c r="J646" s="399"/>
      <c r="K646" s="402"/>
      <c r="L646" s="405"/>
      <c r="M646" s="407"/>
      <c r="N646" s="49" t="s">
        <v>52</v>
      </c>
      <c r="O646" s="51">
        <v>1</v>
      </c>
      <c r="P646" s="51">
        <v>1</v>
      </c>
      <c r="Q646" s="51">
        <v>1</v>
      </c>
      <c r="R646" s="52">
        <v>1</v>
      </c>
      <c r="S646" s="53">
        <f t="shared" ref="S646" si="2620">SUM(O646:O646)*M645</f>
        <v>0.25</v>
      </c>
      <c r="T646" s="54">
        <f t="shared" ref="T646" si="2621">SUM(P646:P646)*M645</f>
        <v>0.25</v>
      </c>
      <c r="U646" s="54">
        <f t="shared" ref="U646" si="2622">SUM(Q646:Q646)*M645</f>
        <v>0.25</v>
      </c>
      <c r="V646" s="55">
        <f t="shared" ref="V646" si="2623">SUM(R646:R646)*M645</f>
        <v>0.25</v>
      </c>
      <c r="W646" s="56">
        <f t="shared" si="2370"/>
        <v>0.25</v>
      </c>
      <c r="X646" s="248"/>
      <c r="Y646" s="251"/>
      <c r="Z646" s="254"/>
      <c r="AA646" s="257"/>
      <c r="AB646" s="257"/>
      <c r="AC646" s="369"/>
      <c r="AD646" s="469"/>
      <c r="AE646" s="57"/>
      <c r="AF646" s="235"/>
      <c r="AG646" s="236"/>
      <c r="AH646" s="236"/>
      <c r="AI646" s="236"/>
      <c r="AJ646" s="490"/>
      <c r="AK646" s="69"/>
      <c r="AP646" s="71"/>
      <c r="AQ646" s="238"/>
    </row>
    <row r="647" spans="1:43" ht="30" customHeight="1" x14ac:dyDescent="0.3">
      <c r="A647" s="1000"/>
      <c r="B647" s="493"/>
      <c r="C647" s="411"/>
      <c r="D647" s="414"/>
      <c r="E647" s="417"/>
      <c r="F647" s="420"/>
      <c r="G647" s="454"/>
      <c r="H647" s="426"/>
      <c r="I647" s="399"/>
      <c r="J647" s="399"/>
      <c r="K647" s="402"/>
      <c r="L647" s="408" t="s">
        <v>777</v>
      </c>
      <c r="M647" s="409">
        <v>0.25</v>
      </c>
      <c r="N647" s="72" t="s">
        <v>46</v>
      </c>
      <c r="O647" s="90">
        <v>0.1</v>
      </c>
      <c r="P647" s="90">
        <v>0.4</v>
      </c>
      <c r="Q647" s="90">
        <v>0.7</v>
      </c>
      <c r="R647" s="89">
        <v>1</v>
      </c>
      <c r="S647" s="65">
        <f t="shared" ref="S647" si="2624">SUM(O647:O647)*M647</f>
        <v>2.5000000000000001E-2</v>
      </c>
      <c r="T647" s="66">
        <f t="shared" ref="T647" si="2625">SUM(P647:P647)*M647</f>
        <v>0.1</v>
      </c>
      <c r="U647" s="66">
        <f t="shared" ref="U647" si="2626">SUM(Q647:Q647)*M647</f>
        <v>0.17499999999999999</v>
      </c>
      <c r="V647" s="67">
        <f t="shared" ref="V647" si="2627">SUM(R647:R647)*M647</f>
        <v>0.25</v>
      </c>
      <c r="W647" s="68">
        <f t="shared" ref="W647:W710" si="2628">MAX(S647:V647)</f>
        <v>0.25</v>
      </c>
      <c r="X647" s="248"/>
      <c r="Y647" s="251"/>
      <c r="Z647" s="254"/>
      <c r="AA647" s="257"/>
      <c r="AB647" s="257"/>
      <c r="AC647" s="369"/>
      <c r="AD647" s="469"/>
      <c r="AE647" s="47"/>
      <c r="AF647" s="228" t="str">
        <f t="shared" si="2515"/>
        <v>EQUILIBRADA</v>
      </c>
      <c r="AG647" s="236"/>
      <c r="AH647" s="236"/>
      <c r="AI647" s="236"/>
      <c r="AJ647" s="490"/>
      <c r="AK647" s="69"/>
      <c r="AP647" s="71"/>
      <c r="AQ647" s="238"/>
    </row>
    <row r="648" spans="1:43" ht="30" customHeight="1" thickBot="1" x14ac:dyDescent="0.35">
      <c r="A648" s="1000"/>
      <c r="B648" s="493"/>
      <c r="C648" s="411"/>
      <c r="D648" s="414"/>
      <c r="E648" s="417"/>
      <c r="F648" s="420"/>
      <c r="G648" s="454"/>
      <c r="H648" s="426"/>
      <c r="I648" s="399"/>
      <c r="J648" s="399"/>
      <c r="K648" s="402"/>
      <c r="L648" s="405"/>
      <c r="M648" s="407"/>
      <c r="N648" s="49" t="s">
        <v>52</v>
      </c>
      <c r="O648" s="51">
        <v>0.3</v>
      </c>
      <c r="P648" s="51">
        <v>0.4</v>
      </c>
      <c r="Q648" s="51">
        <v>0.4</v>
      </c>
      <c r="R648" s="52">
        <v>1</v>
      </c>
      <c r="S648" s="53">
        <f t="shared" ref="S648" si="2629">SUM(O648:O648)*M647</f>
        <v>7.4999999999999997E-2</v>
      </c>
      <c r="T648" s="54">
        <f t="shared" ref="T648" si="2630">SUM(P648:P648)*M647</f>
        <v>0.1</v>
      </c>
      <c r="U648" s="54">
        <f t="shared" ref="U648" si="2631">SUM(Q648:Q648)*M647</f>
        <v>0.1</v>
      </c>
      <c r="V648" s="55">
        <f t="shared" ref="V648" si="2632">SUM(R648:R648)*M647</f>
        <v>0.25</v>
      </c>
      <c r="W648" s="56">
        <f t="shared" si="2628"/>
        <v>0.25</v>
      </c>
      <c r="X648" s="248"/>
      <c r="Y648" s="251"/>
      <c r="Z648" s="254"/>
      <c r="AA648" s="257"/>
      <c r="AB648" s="257"/>
      <c r="AC648" s="369"/>
      <c r="AD648" s="469"/>
      <c r="AE648" s="57"/>
      <c r="AF648" s="235"/>
      <c r="AG648" s="236"/>
      <c r="AH648" s="236"/>
      <c r="AI648" s="236"/>
      <c r="AJ648" s="490"/>
      <c r="AK648" s="69"/>
      <c r="AP648" s="71"/>
      <c r="AQ648" s="238"/>
    </row>
    <row r="649" spans="1:43" ht="30" customHeight="1" x14ac:dyDescent="0.3">
      <c r="A649" s="1000"/>
      <c r="B649" s="493"/>
      <c r="C649" s="411"/>
      <c r="D649" s="414"/>
      <c r="E649" s="417"/>
      <c r="F649" s="420"/>
      <c r="G649" s="454"/>
      <c r="H649" s="426"/>
      <c r="I649" s="399"/>
      <c r="J649" s="399"/>
      <c r="K649" s="402"/>
      <c r="L649" s="408" t="s">
        <v>778</v>
      </c>
      <c r="M649" s="409">
        <v>0.25</v>
      </c>
      <c r="N649" s="72" t="s">
        <v>46</v>
      </c>
      <c r="O649" s="90">
        <v>0.1</v>
      </c>
      <c r="P649" s="90">
        <v>0.4</v>
      </c>
      <c r="Q649" s="90">
        <v>0.7</v>
      </c>
      <c r="R649" s="89">
        <v>1</v>
      </c>
      <c r="S649" s="65">
        <f t="shared" ref="S649" si="2633">SUM(O649:O649)*M649</f>
        <v>2.5000000000000001E-2</v>
      </c>
      <c r="T649" s="66">
        <f t="shared" ref="T649" si="2634">SUM(P649:P649)*M649</f>
        <v>0.1</v>
      </c>
      <c r="U649" s="66">
        <f t="shared" ref="U649" si="2635">SUM(Q649:Q649)*M649</f>
        <v>0.17499999999999999</v>
      </c>
      <c r="V649" s="67">
        <f t="shared" ref="V649" si="2636">SUM(R649:R649)*M649</f>
        <v>0.25</v>
      </c>
      <c r="W649" s="68">
        <f t="shared" si="2628"/>
        <v>0.25</v>
      </c>
      <c r="X649" s="248"/>
      <c r="Y649" s="251"/>
      <c r="Z649" s="254"/>
      <c r="AA649" s="257"/>
      <c r="AB649" s="257"/>
      <c r="AC649" s="369"/>
      <c r="AD649" s="469"/>
      <c r="AE649" s="47"/>
      <c r="AF649" s="228" t="str">
        <f t="shared" si="2515"/>
        <v>PARA MEJORAR</v>
      </c>
      <c r="AG649" s="236"/>
      <c r="AH649" s="236"/>
      <c r="AI649" s="236"/>
      <c r="AJ649" s="490"/>
      <c r="AK649" s="69"/>
      <c r="AP649" s="71"/>
      <c r="AQ649" s="238"/>
    </row>
    <row r="650" spans="1:43" ht="30" customHeight="1" thickBot="1" x14ac:dyDescent="0.35">
      <c r="A650" s="1000"/>
      <c r="B650" s="493"/>
      <c r="C650" s="411"/>
      <c r="D650" s="414"/>
      <c r="E650" s="417"/>
      <c r="F650" s="420"/>
      <c r="G650" s="454"/>
      <c r="H650" s="426"/>
      <c r="I650" s="399"/>
      <c r="J650" s="399"/>
      <c r="K650" s="402"/>
      <c r="L650" s="405"/>
      <c r="M650" s="407"/>
      <c r="N650" s="49" t="s">
        <v>52</v>
      </c>
      <c r="O650" s="51">
        <v>0.3</v>
      </c>
      <c r="P650" s="51">
        <v>0.3</v>
      </c>
      <c r="Q650" s="51">
        <v>0.3</v>
      </c>
      <c r="R650" s="52">
        <v>0.3</v>
      </c>
      <c r="S650" s="53">
        <f t="shared" ref="S650" si="2637">SUM(O650:O650)*M649</f>
        <v>7.4999999999999997E-2</v>
      </c>
      <c r="T650" s="54">
        <f t="shared" ref="T650" si="2638">SUM(P650:P650)*M649</f>
        <v>7.4999999999999997E-2</v>
      </c>
      <c r="U650" s="54">
        <f t="shared" ref="U650" si="2639">SUM(Q650:Q650)*M649</f>
        <v>7.4999999999999997E-2</v>
      </c>
      <c r="V650" s="55">
        <f t="shared" ref="V650" si="2640">SUM(R650:R650)*M649</f>
        <v>7.4999999999999997E-2</v>
      </c>
      <c r="W650" s="56">
        <f t="shared" si="2628"/>
        <v>7.4999999999999997E-2</v>
      </c>
      <c r="X650" s="248"/>
      <c r="Y650" s="251"/>
      <c r="Z650" s="254"/>
      <c r="AA650" s="257"/>
      <c r="AB650" s="257"/>
      <c r="AC650" s="369"/>
      <c r="AD650" s="469"/>
      <c r="AE650" s="57"/>
      <c r="AF650" s="235"/>
      <c r="AG650" s="236"/>
      <c r="AH650" s="236"/>
      <c r="AI650" s="236"/>
      <c r="AJ650" s="490"/>
      <c r="AK650" s="69"/>
      <c r="AP650" s="71"/>
      <c r="AQ650" s="238"/>
    </row>
    <row r="651" spans="1:43" ht="30" customHeight="1" x14ac:dyDescent="0.3">
      <c r="A651" s="1000"/>
      <c r="B651" s="493"/>
      <c r="C651" s="411"/>
      <c r="D651" s="414"/>
      <c r="E651" s="417"/>
      <c r="F651" s="420"/>
      <c r="G651" s="454"/>
      <c r="H651" s="426"/>
      <c r="I651" s="399"/>
      <c r="J651" s="399"/>
      <c r="K651" s="402"/>
      <c r="L651" s="408" t="s">
        <v>779</v>
      </c>
      <c r="M651" s="409">
        <v>0.25</v>
      </c>
      <c r="N651" s="72" t="s">
        <v>46</v>
      </c>
      <c r="O651" s="90">
        <v>0.1</v>
      </c>
      <c r="P651" s="90">
        <v>0.4</v>
      </c>
      <c r="Q651" s="90">
        <v>0.7</v>
      </c>
      <c r="R651" s="89">
        <v>1</v>
      </c>
      <c r="S651" s="65">
        <f t="shared" ref="S651" si="2641">SUM(O651:O651)*M651</f>
        <v>2.5000000000000001E-2</v>
      </c>
      <c r="T651" s="66">
        <f t="shared" ref="T651" si="2642">SUM(P651:P651)*M651</f>
        <v>0.1</v>
      </c>
      <c r="U651" s="66">
        <f t="shared" ref="U651" si="2643">SUM(Q651:Q651)*M651</f>
        <v>0.17499999999999999</v>
      </c>
      <c r="V651" s="67">
        <f t="shared" ref="V651" si="2644">SUM(R651:R651)*M651</f>
        <v>0.25</v>
      </c>
      <c r="W651" s="68">
        <f t="shared" si="2628"/>
        <v>0.25</v>
      </c>
      <c r="X651" s="248"/>
      <c r="Y651" s="251"/>
      <c r="Z651" s="254"/>
      <c r="AA651" s="257"/>
      <c r="AB651" s="257"/>
      <c r="AC651" s="369"/>
      <c r="AD651" s="469"/>
      <c r="AE651" s="47"/>
      <c r="AF651" s="228" t="str">
        <f t="shared" si="2515"/>
        <v>PARA MEJORAR</v>
      </c>
      <c r="AG651" s="236"/>
      <c r="AH651" s="236"/>
      <c r="AI651" s="236"/>
      <c r="AJ651" s="490"/>
      <c r="AK651" s="69"/>
      <c r="AP651" s="71"/>
      <c r="AQ651" s="238"/>
    </row>
    <row r="652" spans="1:43" ht="30" customHeight="1" thickBot="1" x14ac:dyDescent="0.35">
      <c r="A652" s="1000"/>
      <c r="B652" s="493"/>
      <c r="C652" s="412"/>
      <c r="D652" s="415"/>
      <c r="E652" s="418"/>
      <c r="F652" s="421"/>
      <c r="G652" s="455"/>
      <c r="H652" s="427"/>
      <c r="I652" s="400"/>
      <c r="J652" s="400"/>
      <c r="K652" s="403"/>
      <c r="L652" s="428"/>
      <c r="M652" s="429"/>
      <c r="N652" s="73" t="s">
        <v>52</v>
      </c>
      <c r="O652" s="75">
        <v>0</v>
      </c>
      <c r="P652" s="75">
        <v>0</v>
      </c>
      <c r="Q652" s="75">
        <v>0</v>
      </c>
      <c r="R652" s="76">
        <v>0.75</v>
      </c>
      <c r="S652" s="85">
        <f t="shared" ref="S652" si="2645">SUM(O652:O652)*M651</f>
        <v>0</v>
      </c>
      <c r="T652" s="86">
        <f t="shared" ref="T652" si="2646">SUM(P652:P652)*M651</f>
        <v>0</v>
      </c>
      <c r="U652" s="86">
        <f t="shared" ref="U652" si="2647">SUM(Q652:Q652)*M651</f>
        <v>0</v>
      </c>
      <c r="V652" s="87">
        <f t="shared" ref="V652" si="2648">SUM(R652:R652)*M651</f>
        <v>0.1875</v>
      </c>
      <c r="W652" s="88">
        <f t="shared" si="2628"/>
        <v>0.1875</v>
      </c>
      <c r="X652" s="249"/>
      <c r="Y652" s="252"/>
      <c r="Z652" s="255"/>
      <c r="AA652" s="258"/>
      <c r="AB652" s="258"/>
      <c r="AC652" s="369"/>
      <c r="AD652" s="470"/>
      <c r="AE652" s="57"/>
      <c r="AF652" s="235"/>
      <c r="AG652" s="229"/>
      <c r="AH652" s="229"/>
      <c r="AI652" s="236"/>
      <c r="AJ652" s="490"/>
      <c r="AK652" s="69"/>
      <c r="AP652" s="71"/>
      <c r="AQ652" s="239"/>
    </row>
    <row r="653" spans="1:43" ht="30" customHeight="1" x14ac:dyDescent="0.3">
      <c r="A653" s="1000"/>
      <c r="B653" s="493"/>
      <c r="C653" s="410">
        <v>47</v>
      </c>
      <c r="D653" s="413" t="s">
        <v>780</v>
      </c>
      <c r="E653" s="416">
        <v>51</v>
      </c>
      <c r="F653" s="419" t="s">
        <v>781</v>
      </c>
      <c r="G653" s="453" t="s">
        <v>782</v>
      </c>
      <c r="H653" s="425">
        <v>88</v>
      </c>
      <c r="I653" s="398" t="s">
        <v>783</v>
      </c>
      <c r="J653" s="398" t="s">
        <v>784</v>
      </c>
      <c r="K653" s="401">
        <f>AA653/(W653+W655+W657+W659)</f>
        <v>1</v>
      </c>
      <c r="L653" s="404" t="s">
        <v>785</v>
      </c>
      <c r="M653" s="406">
        <v>0.5</v>
      </c>
      <c r="N653" s="39" t="s">
        <v>46</v>
      </c>
      <c r="O653" s="41">
        <v>0.25</v>
      </c>
      <c r="P653" s="41">
        <v>0.5</v>
      </c>
      <c r="Q653" s="41">
        <v>0.75</v>
      </c>
      <c r="R653" s="42">
        <v>1</v>
      </c>
      <c r="S653" s="43">
        <f t="shared" ref="S653" si="2649">SUM(O653:O653)*M653</f>
        <v>0.125</v>
      </c>
      <c r="T653" s="44">
        <f t="shared" ref="T653" si="2650">SUM(P653:P653)*M653</f>
        <v>0.25</v>
      </c>
      <c r="U653" s="44">
        <f t="shared" ref="U653" si="2651">SUM(Q653:Q653)*M653</f>
        <v>0.375</v>
      </c>
      <c r="V653" s="45">
        <f t="shared" ref="V653" si="2652">SUM(R653:R653)*M653</f>
        <v>0.5</v>
      </c>
      <c r="W653" s="46">
        <f t="shared" si="2628"/>
        <v>0.5</v>
      </c>
      <c r="X653" s="247">
        <f>+S654+S660+S658+S656</f>
        <v>0.25</v>
      </c>
      <c r="Y653" s="250">
        <f>+T654+T660+T658+T656</f>
        <v>0.60000000000000009</v>
      </c>
      <c r="Z653" s="253">
        <f>+U654+U660+U658+U656</f>
        <v>0.875</v>
      </c>
      <c r="AA653" s="256">
        <f>+V654+V660+V658+V656</f>
        <v>1</v>
      </c>
      <c r="AB653" s="256">
        <f>+W654+W660+W658+W656</f>
        <v>1</v>
      </c>
      <c r="AC653" s="369"/>
      <c r="AD653" s="430" t="s">
        <v>786</v>
      </c>
      <c r="AE653" s="47"/>
      <c r="AF653" s="228" t="str">
        <f t="shared" si="2515"/>
        <v>EQUILIBRADA</v>
      </c>
      <c r="AG653" s="228" t="str">
        <f>IF(COUNTIF(AF653:AF660,"PARA MEJORAR")&gt;=1,"PARA MEJORAR","BIEN")</f>
        <v>BIEN</v>
      </c>
      <c r="AH653" s="228" t="str">
        <f>IF(COUNTIF(AG653:AG660,"PARA MEJORAR")&gt;=1,"PARA MEJORAR","BIEN")</f>
        <v>BIEN</v>
      </c>
      <c r="AI653" s="236"/>
      <c r="AJ653" s="490"/>
      <c r="AK653" s="58"/>
      <c r="AL653" s="59"/>
      <c r="AM653" s="59"/>
      <c r="AN653" s="59"/>
      <c r="AO653" s="59"/>
      <c r="AP653" s="60"/>
      <c r="AQ653" s="237"/>
    </row>
    <row r="654" spans="1:43" ht="30" customHeight="1" thickBot="1" x14ac:dyDescent="0.35">
      <c r="A654" s="1000"/>
      <c r="B654" s="493"/>
      <c r="C654" s="411"/>
      <c r="D654" s="414"/>
      <c r="E654" s="417"/>
      <c r="F654" s="420"/>
      <c r="G654" s="454"/>
      <c r="H654" s="426"/>
      <c r="I654" s="399"/>
      <c r="J654" s="399"/>
      <c r="K654" s="402"/>
      <c r="L654" s="405"/>
      <c r="M654" s="407"/>
      <c r="N654" s="49" t="s">
        <v>52</v>
      </c>
      <c r="O654" s="51">
        <v>0.25</v>
      </c>
      <c r="P654" s="51">
        <v>0.5</v>
      </c>
      <c r="Q654" s="51">
        <v>0.75</v>
      </c>
      <c r="R654" s="52">
        <v>1</v>
      </c>
      <c r="S654" s="53">
        <f t="shared" ref="S654" si="2653">SUM(O654:O654)*M653</f>
        <v>0.125</v>
      </c>
      <c r="T654" s="54">
        <f t="shared" ref="T654" si="2654">SUM(P654:P654)*M653</f>
        <v>0.25</v>
      </c>
      <c r="U654" s="54">
        <f t="shared" ref="U654" si="2655">SUM(Q654:Q654)*M653</f>
        <v>0.375</v>
      </c>
      <c r="V654" s="55">
        <f t="shared" ref="V654" si="2656">SUM(R654:R654)*M653</f>
        <v>0.5</v>
      </c>
      <c r="W654" s="56">
        <f t="shared" si="2628"/>
        <v>0.5</v>
      </c>
      <c r="X654" s="248"/>
      <c r="Y654" s="251"/>
      <c r="Z654" s="254"/>
      <c r="AA654" s="257"/>
      <c r="AB654" s="257"/>
      <c r="AC654" s="369"/>
      <c r="AD654" s="431"/>
      <c r="AE654" s="57"/>
      <c r="AF654" s="235"/>
      <c r="AG654" s="236"/>
      <c r="AH654" s="236"/>
      <c r="AI654" s="236"/>
      <c r="AJ654" s="490"/>
      <c r="AK654" s="69"/>
      <c r="AP654" s="71"/>
      <c r="AQ654" s="238"/>
    </row>
    <row r="655" spans="1:43" ht="30" customHeight="1" x14ac:dyDescent="0.3">
      <c r="A655" s="1000"/>
      <c r="B655" s="493"/>
      <c r="C655" s="411"/>
      <c r="D655" s="414"/>
      <c r="E655" s="417"/>
      <c r="F655" s="420"/>
      <c r="G655" s="454"/>
      <c r="H655" s="426"/>
      <c r="I655" s="399"/>
      <c r="J655" s="399"/>
      <c r="K655" s="402"/>
      <c r="L655" s="408" t="s">
        <v>787</v>
      </c>
      <c r="M655" s="409">
        <v>0.2</v>
      </c>
      <c r="N655" s="72" t="s">
        <v>46</v>
      </c>
      <c r="O655" s="90">
        <v>0.5</v>
      </c>
      <c r="P655" s="90">
        <v>1</v>
      </c>
      <c r="Q655" s="90">
        <v>1</v>
      </c>
      <c r="R655" s="89">
        <v>1</v>
      </c>
      <c r="S655" s="65">
        <f t="shared" ref="S655" si="2657">SUM(O655:O655)*M655</f>
        <v>0.1</v>
      </c>
      <c r="T655" s="66">
        <f t="shared" ref="T655" si="2658">SUM(P655:P655)*M655</f>
        <v>0.2</v>
      </c>
      <c r="U655" s="66">
        <f t="shared" ref="U655" si="2659">SUM(Q655:Q655)*M655</f>
        <v>0.2</v>
      </c>
      <c r="V655" s="67">
        <f t="shared" ref="V655" si="2660">SUM(R655:R655)*M655</f>
        <v>0.2</v>
      </c>
      <c r="W655" s="68">
        <f t="shared" si="2628"/>
        <v>0.2</v>
      </c>
      <c r="X655" s="248"/>
      <c r="Y655" s="251"/>
      <c r="Z655" s="254"/>
      <c r="AA655" s="257"/>
      <c r="AB655" s="257"/>
      <c r="AC655" s="369"/>
      <c r="AD655" s="431"/>
      <c r="AE655" s="47"/>
      <c r="AF655" s="228" t="str">
        <f t="shared" si="2515"/>
        <v>EQUILIBRADA</v>
      </c>
      <c r="AG655" s="236"/>
      <c r="AH655" s="236"/>
      <c r="AI655" s="236"/>
      <c r="AJ655" s="490"/>
      <c r="AK655" s="69"/>
      <c r="AP655" s="71"/>
      <c r="AQ655" s="238"/>
    </row>
    <row r="656" spans="1:43" ht="30" customHeight="1" thickBot="1" x14ac:dyDescent="0.35">
      <c r="A656" s="1000"/>
      <c r="B656" s="493"/>
      <c r="C656" s="411"/>
      <c r="D656" s="414"/>
      <c r="E656" s="417"/>
      <c r="F656" s="420"/>
      <c r="G656" s="454"/>
      <c r="H656" s="426"/>
      <c r="I656" s="399"/>
      <c r="J656" s="399"/>
      <c r="K656" s="402"/>
      <c r="L656" s="405"/>
      <c r="M656" s="407"/>
      <c r="N656" s="49" t="s">
        <v>52</v>
      </c>
      <c r="O656" s="51">
        <v>0.5</v>
      </c>
      <c r="P656" s="51">
        <v>1</v>
      </c>
      <c r="Q656" s="51">
        <v>1</v>
      </c>
      <c r="R656" s="52">
        <v>1</v>
      </c>
      <c r="S656" s="53">
        <f t="shared" ref="S656" si="2661">SUM(O656:O656)*M655</f>
        <v>0.1</v>
      </c>
      <c r="T656" s="54">
        <f t="shared" ref="T656" si="2662">SUM(P656:P656)*M655</f>
        <v>0.2</v>
      </c>
      <c r="U656" s="54">
        <f t="shared" ref="U656" si="2663">SUM(Q656:Q656)*M655</f>
        <v>0.2</v>
      </c>
      <c r="V656" s="55">
        <f t="shared" ref="V656" si="2664">SUM(R656:R656)*M655</f>
        <v>0.2</v>
      </c>
      <c r="W656" s="56">
        <f t="shared" si="2628"/>
        <v>0.2</v>
      </c>
      <c r="X656" s="248"/>
      <c r="Y656" s="251"/>
      <c r="Z656" s="254"/>
      <c r="AA656" s="257"/>
      <c r="AB656" s="257"/>
      <c r="AC656" s="369"/>
      <c r="AD656" s="431"/>
      <c r="AE656" s="57"/>
      <c r="AF656" s="235"/>
      <c r="AG656" s="236"/>
      <c r="AH656" s="236"/>
      <c r="AI656" s="236"/>
      <c r="AJ656" s="490"/>
      <c r="AK656" s="69"/>
      <c r="AP656" s="71"/>
      <c r="AQ656" s="238"/>
    </row>
    <row r="657" spans="1:43" ht="30" customHeight="1" x14ac:dyDescent="0.3">
      <c r="A657" s="1000"/>
      <c r="B657" s="493"/>
      <c r="C657" s="411"/>
      <c r="D657" s="414"/>
      <c r="E657" s="417"/>
      <c r="F657" s="420"/>
      <c r="G657" s="454"/>
      <c r="H657" s="426"/>
      <c r="I657" s="399"/>
      <c r="J657" s="399"/>
      <c r="K657" s="402"/>
      <c r="L657" s="408" t="s">
        <v>788</v>
      </c>
      <c r="M657" s="409">
        <v>0.2</v>
      </c>
      <c r="N657" s="72" t="s">
        <v>46</v>
      </c>
      <c r="O657" s="90">
        <v>0.5</v>
      </c>
      <c r="P657" s="90">
        <v>1</v>
      </c>
      <c r="Q657" s="90">
        <v>1</v>
      </c>
      <c r="R657" s="89">
        <v>1</v>
      </c>
      <c r="S657" s="65">
        <f t="shared" ref="S657" si="2665">SUM(O657:O657)*M657</f>
        <v>0.1</v>
      </c>
      <c r="T657" s="66">
        <f t="shared" ref="T657" si="2666">SUM(P657:P657)*M657</f>
        <v>0.2</v>
      </c>
      <c r="U657" s="66">
        <f t="shared" ref="U657" si="2667">SUM(Q657:Q657)*M657</f>
        <v>0.2</v>
      </c>
      <c r="V657" s="67">
        <f t="shared" ref="V657" si="2668">SUM(R657:R657)*M657</f>
        <v>0.2</v>
      </c>
      <c r="W657" s="68">
        <f t="shared" si="2628"/>
        <v>0.2</v>
      </c>
      <c r="X657" s="248"/>
      <c r="Y657" s="251"/>
      <c r="Z657" s="254"/>
      <c r="AA657" s="257"/>
      <c r="AB657" s="257"/>
      <c r="AC657" s="369"/>
      <c r="AD657" s="431"/>
      <c r="AE657" s="47"/>
      <c r="AF657" s="228" t="str">
        <f t="shared" si="2515"/>
        <v>EQUILIBRADA</v>
      </c>
      <c r="AG657" s="236"/>
      <c r="AH657" s="236"/>
      <c r="AI657" s="236"/>
      <c r="AJ657" s="490"/>
      <c r="AK657" s="69"/>
      <c r="AP657" s="71"/>
      <c r="AQ657" s="238"/>
    </row>
    <row r="658" spans="1:43" ht="30" customHeight="1" thickBot="1" x14ac:dyDescent="0.35">
      <c r="A658" s="1000"/>
      <c r="B658" s="493"/>
      <c r="C658" s="411"/>
      <c r="D658" s="414"/>
      <c r="E658" s="417"/>
      <c r="F658" s="420"/>
      <c r="G658" s="454"/>
      <c r="H658" s="426"/>
      <c r="I658" s="399"/>
      <c r="J658" s="399"/>
      <c r="K658" s="402"/>
      <c r="L658" s="405"/>
      <c r="M658" s="407"/>
      <c r="N658" s="49" t="s">
        <v>52</v>
      </c>
      <c r="O658" s="51">
        <v>0</v>
      </c>
      <c r="P658" s="51">
        <v>0.5</v>
      </c>
      <c r="Q658" s="51">
        <v>1</v>
      </c>
      <c r="R658" s="52">
        <v>1</v>
      </c>
      <c r="S658" s="53">
        <f t="shared" ref="S658" si="2669">SUM(O658:O658)*M657</f>
        <v>0</v>
      </c>
      <c r="T658" s="54">
        <f t="shared" ref="T658" si="2670">SUM(P658:P658)*M657</f>
        <v>0.1</v>
      </c>
      <c r="U658" s="54">
        <f t="shared" ref="U658" si="2671">SUM(Q658:Q658)*M657</f>
        <v>0.2</v>
      </c>
      <c r="V658" s="55">
        <f t="shared" ref="V658" si="2672">SUM(R658:R658)*M657</f>
        <v>0.2</v>
      </c>
      <c r="W658" s="56">
        <f t="shared" si="2628"/>
        <v>0.2</v>
      </c>
      <c r="X658" s="248"/>
      <c r="Y658" s="251"/>
      <c r="Z658" s="254"/>
      <c r="AA658" s="257"/>
      <c r="AB658" s="257"/>
      <c r="AC658" s="369"/>
      <c r="AD658" s="431"/>
      <c r="AE658" s="57"/>
      <c r="AF658" s="235"/>
      <c r="AG658" s="236"/>
      <c r="AH658" s="236"/>
      <c r="AI658" s="236"/>
      <c r="AJ658" s="490"/>
      <c r="AK658" s="69"/>
      <c r="AP658" s="71"/>
      <c r="AQ658" s="238"/>
    </row>
    <row r="659" spans="1:43" ht="30" customHeight="1" x14ac:dyDescent="0.3">
      <c r="A659" s="1000"/>
      <c r="B659" s="493"/>
      <c r="C659" s="411"/>
      <c r="D659" s="414"/>
      <c r="E659" s="417"/>
      <c r="F659" s="420"/>
      <c r="G659" s="454"/>
      <c r="H659" s="426"/>
      <c r="I659" s="399"/>
      <c r="J659" s="399"/>
      <c r="K659" s="402"/>
      <c r="L659" s="408" t="s">
        <v>789</v>
      </c>
      <c r="M659" s="409">
        <v>0.1</v>
      </c>
      <c r="N659" s="72" t="s">
        <v>46</v>
      </c>
      <c r="O659" s="90">
        <v>0.25</v>
      </c>
      <c r="P659" s="90">
        <v>0.5</v>
      </c>
      <c r="Q659" s="90">
        <v>0.75</v>
      </c>
      <c r="R659" s="89">
        <v>1</v>
      </c>
      <c r="S659" s="65">
        <f t="shared" ref="S659" si="2673">SUM(O659:O659)*M659</f>
        <v>2.5000000000000001E-2</v>
      </c>
      <c r="T659" s="66">
        <f t="shared" ref="T659" si="2674">SUM(P659:P659)*M659</f>
        <v>0.05</v>
      </c>
      <c r="U659" s="66">
        <f t="shared" ref="U659" si="2675">SUM(Q659:Q659)*M659</f>
        <v>7.5000000000000011E-2</v>
      </c>
      <c r="V659" s="67">
        <f t="shared" ref="V659" si="2676">SUM(R659:R659)*M659</f>
        <v>0.1</v>
      </c>
      <c r="W659" s="68">
        <f t="shared" si="2628"/>
        <v>0.1</v>
      </c>
      <c r="X659" s="248"/>
      <c r="Y659" s="251"/>
      <c r="Z659" s="254"/>
      <c r="AA659" s="257"/>
      <c r="AB659" s="257"/>
      <c r="AC659" s="369"/>
      <c r="AD659" s="431"/>
      <c r="AE659" s="47"/>
      <c r="AF659" s="228" t="str">
        <f t="shared" si="2515"/>
        <v>EQUILIBRADA</v>
      </c>
      <c r="AG659" s="236"/>
      <c r="AH659" s="236"/>
      <c r="AI659" s="236"/>
      <c r="AJ659" s="490"/>
      <c r="AK659" s="69"/>
      <c r="AP659" s="71"/>
      <c r="AQ659" s="238"/>
    </row>
    <row r="660" spans="1:43" ht="30" customHeight="1" thickBot="1" x14ac:dyDescent="0.35">
      <c r="A660" s="1000"/>
      <c r="B660" s="493"/>
      <c r="C660" s="411"/>
      <c r="D660" s="414"/>
      <c r="E660" s="417"/>
      <c r="F660" s="420"/>
      <c r="G660" s="454"/>
      <c r="H660" s="426"/>
      <c r="I660" s="399"/>
      <c r="J660" s="399"/>
      <c r="K660" s="403"/>
      <c r="L660" s="405"/>
      <c r="M660" s="407"/>
      <c r="N660" s="49" t="s">
        <v>52</v>
      </c>
      <c r="O660" s="51">
        <v>0.25</v>
      </c>
      <c r="P660" s="51">
        <v>0.5</v>
      </c>
      <c r="Q660" s="51">
        <v>1</v>
      </c>
      <c r="R660" s="52">
        <v>1</v>
      </c>
      <c r="S660" s="85">
        <f t="shared" ref="S660" si="2677">SUM(O660:O660)*M659</f>
        <v>2.5000000000000001E-2</v>
      </c>
      <c r="T660" s="86">
        <f t="shared" ref="T660" si="2678">SUM(P660:P660)*M659</f>
        <v>0.05</v>
      </c>
      <c r="U660" s="86">
        <f t="shared" ref="U660" si="2679">SUM(Q660:Q660)*M659</f>
        <v>0.1</v>
      </c>
      <c r="V660" s="87">
        <f t="shared" ref="V660" si="2680">SUM(R660:R660)*M659</f>
        <v>0.1</v>
      </c>
      <c r="W660" s="88">
        <f t="shared" si="2628"/>
        <v>0.1</v>
      </c>
      <c r="X660" s="248"/>
      <c r="Y660" s="251"/>
      <c r="Z660" s="254"/>
      <c r="AA660" s="257"/>
      <c r="AB660" s="257"/>
      <c r="AC660" s="369"/>
      <c r="AD660" s="431"/>
      <c r="AE660" s="57"/>
      <c r="AF660" s="235"/>
      <c r="AG660" s="236"/>
      <c r="AH660" s="236"/>
      <c r="AI660" s="236"/>
      <c r="AJ660" s="490"/>
      <c r="AK660" s="69"/>
      <c r="AP660" s="71"/>
      <c r="AQ660" s="239"/>
    </row>
    <row r="661" spans="1:43" ht="30" customHeight="1" x14ac:dyDescent="0.3">
      <c r="A661" s="1000"/>
      <c r="B661" s="493"/>
      <c r="C661" s="410">
        <v>48</v>
      </c>
      <c r="D661" s="413" t="s">
        <v>790</v>
      </c>
      <c r="E661" s="416">
        <v>52</v>
      </c>
      <c r="F661" s="419" t="s">
        <v>791</v>
      </c>
      <c r="G661" s="453" t="s">
        <v>792</v>
      </c>
      <c r="H661" s="425">
        <v>89</v>
      </c>
      <c r="I661" s="398" t="s">
        <v>793</v>
      </c>
      <c r="J661" s="398" t="s">
        <v>784</v>
      </c>
      <c r="K661" s="401">
        <f>AA661/(W661+W663+W665+W667)</f>
        <v>0.9</v>
      </c>
      <c r="L661" s="404" t="s">
        <v>794</v>
      </c>
      <c r="M661" s="406">
        <v>0.3</v>
      </c>
      <c r="N661" s="39" t="s">
        <v>46</v>
      </c>
      <c r="O661" s="41">
        <v>0.25</v>
      </c>
      <c r="P661" s="41">
        <v>0.5</v>
      </c>
      <c r="Q661" s="41">
        <v>0.75</v>
      </c>
      <c r="R661" s="42">
        <v>1</v>
      </c>
      <c r="S661" s="43">
        <f t="shared" ref="S661" si="2681">SUM(O661:O661)*M661</f>
        <v>7.4999999999999997E-2</v>
      </c>
      <c r="T661" s="44">
        <f t="shared" ref="T661" si="2682">SUM(P661:P661)*M661</f>
        <v>0.15</v>
      </c>
      <c r="U661" s="44">
        <f t="shared" ref="U661" si="2683">SUM(Q661:Q661)*M661</f>
        <v>0.22499999999999998</v>
      </c>
      <c r="V661" s="45">
        <f t="shared" ref="V661" si="2684">SUM(R661:R661)*M661</f>
        <v>0.3</v>
      </c>
      <c r="W661" s="46">
        <f t="shared" si="2628"/>
        <v>0.3</v>
      </c>
      <c r="X661" s="247">
        <f>+S662+S666+S668+S664</f>
        <v>7.4999999999999997E-2</v>
      </c>
      <c r="Y661" s="250">
        <f>+T662+T666+T668+T664</f>
        <v>0.27500000000000002</v>
      </c>
      <c r="Z661" s="253">
        <f>+U662+U666+U668+U664</f>
        <v>0.54</v>
      </c>
      <c r="AA661" s="256">
        <f>+V662+V666+V668+V664</f>
        <v>0.9</v>
      </c>
      <c r="AB661" s="256">
        <f>+W662+W666+W668+W664</f>
        <v>0.9</v>
      </c>
      <c r="AC661" s="369"/>
      <c r="AD661" s="431"/>
      <c r="AE661" s="47"/>
      <c r="AF661" s="228" t="str">
        <f t="shared" si="2515"/>
        <v>EQUILIBRADA</v>
      </c>
      <c r="AG661" s="228" t="str">
        <f>IF(COUNTIF(AF661:AF668,"PARA MEJORAR")&gt;=1,"PARA MEJORAR","BIEN")</f>
        <v>PARA MEJORAR</v>
      </c>
      <c r="AH661" s="228" t="str">
        <f>IF(COUNTIF(AG661:AG668,"PARA MEJORAR")&gt;=1,"PARA MEJORAR","BIEN")</f>
        <v>PARA MEJORAR</v>
      </c>
      <c r="AI661" s="236"/>
      <c r="AJ661" s="490"/>
      <c r="AK661" s="58"/>
      <c r="AL661" s="59"/>
      <c r="AM661" s="59"/>
      <c r="AN661" s="59"/>
      <c r="AO661" s="59"/>
      <c r="AP661" s="60"/>
      <c r="AQ661" s="237"/>
    </row>
    <row r="662" spans="1:43" ht="30" customHeight="1" thickBot="1" x14ac:dyDescent="0.35">
      <c r="A662" s="1000"/>
      <c r="B662" s="493"/>
      <c r="C662" s="411"/>
      <c r="D662" s="414"/>
      <c r="E662" s="417"/>
      <c r="F662" s="420"/>
      <c r="G662" s="454"/>
      <c r="H662" s="426"/>
      <c r="I662" s="399"/>
      <c r="J662" s="399"/>
      <c r="K662" s="402"/>
      <c r="L662" s="405"/>
      <c r="M662" s="407"/>
      <c r="N662" s="49" t="s">
        <v>52</v>
      </c>
      <c r="O662" s="51">
        <v>0.25</v>
      </c>
      <c r="P662" s="51">
        <v>0.5</v>
      </c>
      <c r="Q662" s="51">
        <v>0.75</v>
      </c>
      <c r="R662" s="52">
        <v>1</v>
      </c>
      <c r="S662" s="53">
        <f t="shared" ref="S662" si="2685">SUM(O662:O662)*M661</f>
        <v>7.4999999999999997E-2</v>
      </c>
      <c r="T662" s="54">
        <f t="shared" ref="T662" si="2686">SUM(P662:P662)*M661</f>
        <v>0.15</v>
      </c>
      <c r="U662" s="54">
        <f t="shared" ref="U662" si="2687">SUM(Q662:Q662)*M661</f>
        <v>0.22499999999999998</v>
      </c>
      <c r="V662" s="55">
        <f t="shared" ref="V662" si="2688">SUM(R662:R662)*M661</f>
        <v>0.3</v>
      </c>
      <c r="W662" s="56">
        <f t="shared" si="2628"/>
        <v>0.3</v>
      </c>
      <c r="X662" s="248"/>
      <c r="Y662" s="251"/>
      <c r="Z662" s="254"/>
      <c r="AA662" s="257"/>
      <c r="AB662" s="257"/>
      <c r="AC662" s="369"/>
      <c r="AD662" s="431"/>
      <c r="AE662" s="57"/>
      <c r="AF662" s="235"/>
      <c r="AG662" s="236"/>
      <c r="AH662" s="236"/>
      <c r="AI662" s="236"/>
      <c r="AJ662" s="490"/>
      <c r="AK662" s="69"/>
      <c r="AP662" s="71"/>
      <c r="AQ662" s="238"/>
    </row>
    <row r="663" spans="1:43" ht="30" customHeight="1" x14ac:dyDescent="0.3">
      <c r="A663" s="1000"/>
      <c r="B663" s="493"/>
      <c r="C663" s="411"/>
      <c r="D663" s="414"/>
      <c r="E663" s="417"/>
      <c r="F663" s="420"/>
      <c r="G663" s="454"/>
      <c r="H663" s="426"/>
      <c r="I663" s="399"/>
      <c r="J663" s="399"/>
      <c r="K663" s="402"/>
      <c r="L663" s="408" t="s">
        <v>795</v>
      </c>
      <c r="M663" s="409">
        <v>0.5</v>
      </c>
      <c r="N663" s="72" t="s">
        <v>46</v>
      </c>
      <c r="O663" s="90">
        <v>0</v>
      </c>
      <c r="P663" s="90">
        <v>0</v>
      </c>
      <c r="Q663" s="90">
        <v>0.5</v>
      </c>
      <c r="R663" s="89">
        <v>1</v>
      </c>
      <c r="S663" s="65">
        <f t="shared" ref="S663" si="2689">SUM(O663:O663)*M663</f>
        <v>0</v>
      </c>
      <c r="T663" s="66">
        <f t="shared" ref="T663" si="2690">SUM(P663:P663)*M663</f>
        <v>0</v>
      </c>
      <c r="U663" s="66">
        <f t="shared" ref="U663" si="2691">SUM(Q663:Q663)*M663</f>
        <v>0.25</v>
      </c>
      <c r="V663" s="67">
        <f t="shared" ref="V663" si="2692">SUM(R663:R663)*M663</f>
        <v>0.5</v>
      </c>
      <c r="W663" s="68">
        <f t="shared" si="2628"/>
        <v>0.5</v>
      </c>
      <c r="X663" s="248"/>
      <c r="Y663" s="251"/>
      <c r="Z663" s="254"/>
      <c r="AA663" s="257"/>
      <c r="AB663" s="257"/>
      <c r="AC663" s="369"/>
      <c r="AD663" s="431"/>
      <c r="AE663" s="47"/>
      <c r="AF663" s="228" t="str">
        <f t="shared" si="2515"/>
        <v>EQUILIBRADA</v>
      </c>
      <c r="AG663" s="236"/>
      <c r="AH663" s="236"/>
      <c r="AI663" s="236"/>
      <c r="AJ663" s="490"/>
      <c r="AK663" s="69"/>
      <c r="AP663" s="71"/>
      <c r="AQ663" s="238"/>
    </row>
    <row r="664" spans="1:43" ht="30" customHeight="1" thickBot="1" x14ac:dyDescent="0.35">
      <c r="A664" s="1000"/>
      <c r="B664" s="493"/>
      <c r="C664" s="411"/>
      <c r="D664" s="414"/>
      <c r="E664" s="417"/>
      <c r="F664" s="420"/>
      <c r="G664" s="454"/>
      <c r="H664" s="426"/>
      <c r="I664" s="399"/>
      <c r="J664" s="399"/>
      <c r="K664" s="402"/>
      <c r="L664" s="405"/>
      <c r="M664" s="407"/>
      <c r="N664" s="49" t="s">
        <v>52</v>
      </c>
      <c r="O664" s="51">
        <v>0</v>
      </c>
      <c r="P664" s="51">
        <v>0.25</v>
      </c>
      <c r="Q664" s="51">
        <v>0.5</v>
      </c>
      <c r="R664" s="52">
        <v>1</v>
      </c>
      <c r="S664" s="53">
        <f t="shared" ref="S664" si="2693">SUM(O664:O664)*M663</f>
        <v>0</v>
      </c>
      <c r="T664" s="54">
        <f t="shared" ref="T664" si="2694">SUM(P664:P664)*M663</f>
        <v>0.125</v>
      </c>
      <c r="U664" s="54">
        <f t="shared" ref="U664" si="2695">SUM(Q664:Q664)*M663</f>
        <v>0.25</v>
      </c>
      <c r="V664" s="55">
        <f t="shared" ref="V664" si="2696">SUM(R664:R664)*M663</f>
        <v>0.5</v>
      </c>
      <c r="W664" s="56">
        <f t="shared" si="2628"/>
        <v>0.5</v>
      </c>
      <c r="X664" s="248"/>
      <c r="Y664" s="251"/>
      <c r="Z664" s="254"/>
      <c r="AA664" s="257"/>
      <c r="AB664" s="257"/>
      <c r="AC664" s="369"/>
      <c r="AD664" s="431"/>
      <c r="AE664" s="57"/>
      <c r="AF664" s="235"/>
      <c r="AG664" s="236"/>
      <c r="AH664" s="236"/>
      <c r="AI664" s="236"/>
      <c r="AJ664" s="490"/>
      <c r="AK664" s="69"/>
      <c r="AP664" s="71"/>
      <c r="AQ664" s="238"/>
    </row>
    <row r="665" spans="1:43" ht="30" customHeight="1" x14ac:dyDescent="0.3">
      <c r="A665" s="1000"/>
      <c r="B665" s="493"/>
      <c r="C665" s="411"/>
      <c r="D665" s="414"/>
      <c r="E665" s="417"/>
      <c r="F665" s="420"/>
      <c r="G665" s="454"/>
      <c r="H665" s="426"/>
      <c r="I665" s="399"/>
      <c r="J665" s="399"/>
      <c r="K665" s="402"/>
      <c r="L665" s="408" t="s">
        <v>796</v>
      </c>
      <c r="M665" s="409">
        <v>0.1</v>
      </c>
      <c r="N665" s="72" t="s">
        <v>46</v>
      </c>
      <c r="O665" s="90">
        <v>0</v>
      </c>
      <c r="P665" s="90">
        <v>0</v>
      </c>
      <c r="Q665" s="90">
        <v>0.5</v>
      </c>
      <c r="R665" s="89">
        <v>1</v>
      </c>
      <c r="S665" s="65">
        <f t="shared" ref="S665" si="2697">SUM(O665:O665)*M665</f>
        <v>0</v>
      </c>
      <c r="T665" s="66">
        <f t="shared" ref="T665" si="2698">SUM(P665:P665)*M665</f>
        <v>0</v>
      </c>
      <c r="U665" s="66">
        <f t="shared" ref="U665" si="2699">SUM(Q665:Q665)*M665</f>
        <v>0.05</v>
      </c>
      <c r="V665" s="67">
        <f t="shared" ref="V665" si="2700">SUM(R665:R665)*M665</f>
        <v>0.1</v>
      </c>
      <c r="W665" s="68">
        <f t="shared" si="2628"/>
        <v>0.1</v>
      </c>
      <c r="X665" s="248"/>
      <c r="Y665" s="251"/>
      <c r="Z665" s="254"/>
      <c r="AA665" s="257"/>
      <c r="AB665" s="257"/>
      <c r="AC665" s="369"/>
      <c r="AD665" s="431"/>
      <c r="AE665" s="47"/>
      <c r="AF665" s="228" t="str">
        <f t="shared" si="2515"/>
        <v>PARA MEJORAR</v>
      </c>
      <c r="AG665" s="236"/>
      <c r="AH665" s="236"/>
      <c r="AI665" s="236"/>
      <c r="AJ665" s="490"/>
      <c r="AK665" s="69"/>
      <c r="AP665" s="71"/>
      <c r="AQ665" s="238"/>
    </row>
    <row r="666" spans="1:43" ht="30" customHeight="1" thickBot="1" x14ac:dyDescent="0.35">
      <c r="A666" s="1000"/>
      <c r="B666" s="493"/>
      <c r="C666" s="411"/>
      <c r="D666" s="414"/>
      <c r="E666" s="417"/>
      <c r="F666" s="420"/>
      <c r="G666" s="454"/>
      <c r="H666" s="426"/>
      <c r="I666" s="399"/>
      <c r="J666" s="399"/>
      <c r="K666" s="402"/>
      <c r="L666" s="405"/>
      <c r="M666" s="407"/>
      <c r="N666" s="49" t="s">
        <v>52</v>
      </c>
      <c r="O666" s="51">
        <v>0</v>
      </c>
      <c r="P666" s="51">
        <v>0</v>
      </c>
      <c r="Q666" s="51">
        <v>0</v>
      </c>
      <c r="R666" s="52">
        <v>0</v>
      </c>
      <c r="S666" s="53">
        <f t="shared" ref="S666" si="2701">SUM(O666:O666)*M665</f>
        <v>0</v>
      </c>
      <c r="T666" s="54">
        <f t="shared" ref="T666" si="2702">SUM(P666:P666)*M665</f>
        <v>0</v>
      </c>
      <c r="U666" s="54">
        <f t="shared" ref="U666" si="2703">SUM(Q666:Q666)*M665</f>
        <v>0</v>
      </c>
      <c r="V666" s="55">
        <f t="shared" ref="V666" si="2704">SUM(R666:R666)*M665</f>
        <v>0</v>
      </c>
      <c r="W666" s="56">
        <f t="shared" si="2628"/>
        <v>0</v>
      </c>
      <c r="X666" s="248"/>
      <c r="Y666" s="251"/>
      <c r="Z666" s="254"/>
      <c r="AA666" s="257"/>
      <c r="AB666" s="257"/>
      <c r="AC666" s="369"/>
      <c r="AD666" s="431"/>
      <c r="AE666" s="57"/>
      <c r="AF666" s="235"/>
      <c r="AG666" s="236"/>
      <c r="AH666" s="236"/>
      <c r="AI666" s="236"/>
      <c r="AJ666" s="490"/>
      <c r="AK666" s="69"/>
      <c r="AP666" s="71"/>
      <c r="AQ666" s="238"/>
    </row>
    <row r="667" spans="1:43" ht="30" customHeight="1" x14ac:dyDescent="0.3">
      <c r="A667" s="1000"/>
      <c r="B667" s="493"/>
      <c r="C667" s="411"/>
      <c r="D667" s="414"/>
      <c r="E667" s="417"/>
      <c r="F667" s="420"/>
      <c r="G667" s="454"/>
      <c r="H667" s="426"/>
      <c r="I667" s="399"/>
      <c r="J667" s="399"/>
      <c r="K667" s="402"/>
      <c r="L667" s="408" t="s">
        <v>797</v>
      </c>
      <c r="M667" s="409">
        <v>0.1</v>
      </c>
      <c r="N667" s="72" t="s">
        <v>46</v>
      </c>
      <c r="O667" s="90">
        <v>0</v>
      </c>
      <c r="P667" s="90">
        <v>0.3</v>
      </c>
      <c r="Q667" s="90">
        <v>0.65</v>
      </c>
      <c r="R667" s="89">
        <v>1</v>
      </c>
      <c r="S667" s="65">
        <f t="shared" ref="S667" si="2705">SUM(O667:O667)*M667</f>
        <v>0</v>
      </c>
      <c r="T667" s="66">
        <f t="shared" ref="T667" si="2706">SUM(P667:P667)*M667</f>
        <v>0.03</v>
      </c>
      <c r="U667" s="66">
        <f t="shared" ref="U667" si="2707">SUM(Q667:Q667)*M667</f>
        <v>6.5000000000000002E-2</v>
      </c>
      <c r="V667" s="67">
        <f t="shared" ref="V667" si="2708">SUM(R667:R667)*M667</f>
        <v>0.1</v>
      </c>
      <c r="W667" s="68">
        <f t="shared" si="2628"/>
        <v>0.1</v>
      </c>
      <c r="X667" s="248"/>
      <c r="Y667" s="251"/>
      <c r="Z667" s="254"/>
      <c r="AA667" s="257"/>
      <c r="AB667" s="257"/>
      <c r="AC667" s="369"/>
      <c r="AD667" s="431"/>
      <c r="AE667" s="47"/>
      <c r="AF667" s="228" t="str">
        <f t="shared" si="2515"/>
        <v>EQUILIBRADA</v>
      </c>
      <c r="AG667" s="236"/>
      <c r="AH667" s="236"/>
      <c r="AI667" s="236"/>
      <c r="AJ667" s="490"/>
      <c r="AK667" s="69"/>
      <c r="AP667" s="71"/>
      <c r="AQ667" s="238"/>
    </row>
    <row r="668" spans="1:43" ht="30" customHeight="1" thickBot="1" x14ac:dyDescent="0.35">
      <c r="A668" s="1000"/>
      <c r="B668" s="493"/>
      <c r="C668" s="412"/>
      <c r="D668" s="415"/>
      <c r="E668" s="418"/>
      <c r="F668" s="421"/>
      <c r="G668" s="455"/>
      <c r="H668" s="427"/>
      <c r="I668" s="400"/>
      <c r="J668" s="400"/>
      <c r="K668" s="403"/>
      <c r="L668" s="428"/>
      <c r="M668" s="429"/>
      <c r="N668" s="73" t="s">
        <v>52</v>
      </c>
      <c r="O668" s="75">
        <v>0</v>
      </c>
      <c r="P668" s="75">
        <v>0</v>
      </c>
      <c r="Q668" s="75">
        <v>0.65</v>
      </c>
      <c r="R668" s="52">
        <v>1</v>
      </c>
      <c r="S668" s="85">
        <f t="shared" ref="S668" si="2709">SUM(O668:O668)*M667</f>
        <v>0</v>
      </c>
      <c r="T668" s="86">
        <f t="shared" ref="T668" si="2710">SUM(P668:P668)*M667</f>
        <v>0</v>
      </c>
      <c r="U668" s="86">
        <f t="shared" ref="U668" si="2711">SUM(Q668:Q668)*M667</f>
        <v>6.5000000000000002E-2</v>
      </c>
      <c r="V668" s="87">
        <f t="shared" ref="V668" si="2712">SUM(R668:R668)*M667</f>
        <v>0.1</v>
      </c>
      <c r="W668" s="88">
        <f t="shared" si="2628"/>
        <v>0.1</v>
      </c>
      <c r="X668" s="249"/>
      <c r="Y668" s="252"/>
      <c r="Z668" s="255"/>
      <c r="AA668" s="258"/>
      <c r="AB668" s="258"/>
      <c r="AC668" s="369"/>
      <c r="AD668" s="431"/>
      <c r="AE668" s="57"/>
      <c r="AF668" s="235"/>
      <c r="AG668" s="229"/>
      <c r="AH668" s="229"/>
      <c r="AI668" s="236"/>
      <c r="AJ668" s="490"/>
      <c r="AK668" s="69"/>
      <c r="AP668" s="71"/>
      <c r="AQ668" s="239"/>
    </row>
    <row r="669" spans="1:43" ht="30" customHeight="1" x14ac:dyDescent="0.3">
      <c r="A669" s="1000"/>
      <c r="B669" s="493"/>
      <c r="C669" s="410">
        <v>49</v>
      </c>
      <c r="D669" s="413" t="s">
        <v>798</v>
      </c>
      <c r="E669" s="416">
        <v>53</v>
      </c>
      <c r="F669" s="419" t="s">
        <v>799</v>
      </c>
      <c r="G669" s="464" t="s">
        <v>800</v>
      </c>
      <c r="H669" s="425">
        <v>90</v>
      </c>
      <c r="I669" s="458" t="s">
        <v>801</v>
      </c>
      <c r="J669" s="458" t="s">
        <v>784</v>
      </c>
      <c r="K669" s="461">
        <f>AA669/(W669+W671+W673)</f>
        <v>1</v>
      </c>
      <c r="L669" s="404" t="s">
        <v>802</v>
      </c>
      <c r="M669" s="406">
        <v>0.4</v>
      </c>
      <c r="N669" s="39" t="s">
        <v>46</v>
      </c>
      <c r="O669" s="41">
        <v>0</v>
      </c>
      <c r="P669" s="41">
        <v>0.3</v>
      </c>
      <c r="Q669" s="41">
        <v>0.65</v>
      </c>
      <c r="R669" s="42">
        <v>1</v>
      </c>
      <c r="S669" s="43">
        <f t="shared" ref="S669" si="2713">SUM(O669:O669)*M669</f>
        <v>0</v>
      </c>
      <c r="T669" s="44">
        <f t="shared" ref="T669" si="2714">SUM(P669:P669)*M669</f>
        <v>0.12</v>
      </c>
      <c r="U669" s="44">
        <f t="shared" ref="U669" si="2715">SUM(Q669:Q669)*M669</f>
        <v>0.26</v>
      </c>
      <c r="V669" s="45">
        <f t="shared" ref="V669" si="2716">SUM(R669:R669)*M669</f>
        <v>0.4</v>
      </c>
      <c r="W669" s="46">
        <f t="shared" si="2628"/>
        <v>0.4</v>
      </c>
      <c r="X669" s="247">
        <f>+S670+S672+S674</f>
        <v>0</v>
      </c>
      <c r="Y669" s="250">
        <f>+T670+T672+T674</f>
        <v>0</v>
      </c>
      <c r="Z669" s="253">
        <f>+U670+U672+U674</f>
        <v>0.39</v>
      </c>
      <c r="AA669" s="256">
        <f>+V670+V672+V674</f>
        <v>1</v>
      </c>
      <c r="AB669" s="256">
        <f>+W670+W672+W674</f>
        <v>1</v>
      </c>
      <c r="AC669" s="369"/>
      <c r="AD669" s="431"/>
      <c r="AE669" s="47"/>
      <c r="AF669" s="228" t="str">
        <f t="shared" si="2515"/>
        <v>EQUILIBRADA</v>
      </c>
      <c r="AG669" s="228" t="str">
        <f>IF(COUNTIF(AF669:AF674,"PARA MEJORAR")&gt;=1,"PARA MEJORAR","BIEN")</f>
        <v>BIEN</v>
      </c>
      <c r="AH669" s="228" t="str">
        <f>IF(COUNTIF(AG669:AG674,"PARA MEJORAR")&gt;=1,"PARA MEJORAR","BIEN")</f>
        <v>BIEN</v>
      </c>
      <c r="AI669" s="236"/>
      <c r="AJ669" s="490"/>
      <c r="AK669" s="58"/>
      <c r="AL669" s="59"/>
      <c r="AM669" s="59"/>
      <c r="AN669" s="59"/>
      <c r="AO669" s="59"/>
      <c r="AP669" s="60"/>
      <c r="AQ669" s="237"/>
    </row>
    <row r="670" spans="1:43" ht="30" customHeight="1" thickBot="1" x14ac:dyDescent="0.35">
      <c r="A670" s="1000"/>
      <c r="B670" s="493"/>
      <c r="C670" s="411"/>
      <c r="D670" s="414"/>
      <c r="E670" s="417"/>
      <c r="F670" s="420"/>
      <c r="G670" s="465"/>
      <c r="H670" s="426"/>
      <c r="I670" s="459"/>
      <c r="J670" s="459"/>
      <c r="K670" s="462"/>
      <c r="L670" s="405"/>
      <c r="M670" s="407"/>
      <c r="N670" s="49" t="s">
        <v>52</v>
      </c>
      <c r="O670" s="51">
        <v>0</v>
      </c>
      <c r="P670" s="51">
        <v>0</v>
      </c>
      <c r="Q670" s="51">
        <v>0.65</v>
      </c>
      <c r="R670" s="52">
        <v>1</v>
      </c>
      <c r="S670" s="53">
        <f t="shared" ref="S670" si="2717">SUM(O670:O670)*M669</f>
        <v>0</v>
      </c>
      <c r="T670" s="54">
        <f t="shared" ref="T670" si="2718">SUM(P670:P670)*M669</f>
        <v>0</v>
      </c>
      <c r="U670" s="54">
        <f t="shared" ref="U670" si="2719">SUM(Q670:Q670)*M669</f>
        <v>0.26</v>
      </c>
      <c r="V670" s="55">
        <f t="shared" ref="V670" si="2720">SUM(R670:R670)*M669</f>
        <v>0.4</v>
      </c>
      <c r="W670" s="56">
        <f t="shared" si="2628"/>
        <v>0.4</v>
      </c>
      <c r="X670" s="248"/>
      <c r="Y670" s="251"/>
      <c r="Z670" s="254"/>
      <c r="AA670" s="257"/>
      <c r="AB670" s="257"/>
      <c r="AC670" s="369"/>
      <c r="AD670" s="431"/>
      <c r="AE670" s="57"/>
      <c r="AF670" s="235"/>
      <c r="AG670" s="236"/>
      <c r="AH670" s="236"/>
      <c r="AI670" s="236"/>
      <c r="AJ670" s="490"/>
      <c r="AK670" s="69"/>
      <c r="AP670" s="71"/>
      <c r="AQ670" s="238"/>
    </row>
    <row r="671" spans="1:43" ht="30" customHeight="1" x14ac:dyDescent="0.3">
      <c r="A671" s="1000"/>
      <c r="B671" s="493"/>
      <c r="C671" s="411"/>
      <c r="D671" s="414"/>
      <c r="E671" s="417"/>
      <c r="F671" s="420"/>
      <c r="G671" s="465"/>
      <c r="H671" s="426"/>
      <c r="I671" s="459"/>
      <c r="J671" s="459"/>
      <c r="K671" s="462"/>
      <c r="L671" s="408" t="s">
        <v>803</v>
      </c>
      <c r="M671" s="409">
        <v>0.4</v>
      </c>
      <c r="N671" s="72" t="s">
        <v>46</v>
      </c>
      <c r="O671" s="90">
        <v>0</v>
      </c>
      <c r="P671" s="90">
        <v>0</v>
      </c>
      <c r="Q671" s="90">
        <v>0.5</v>
      </c>
      <c r="R671" s="89">
        <v>1</v>
      </c>
      <c r="S671" s="65">
        <f t="shared" ref="S671" si="2721">SUM(O671:O671)*M671</f>
        <v>0</v>
      </c>
      <c r="T671" s="66">
        <f t="shared" ref="T671" si="2722">SUM(P671:P671)*M671</f>
        <v>0</v>
      </c>
      <c r="U671" s="66">
        <f t="shared" ref="U671" si="2723">SUM(Q671:Q671)*M671</f>
        <v>0.2</v>
      </c>
      <c r="V671" s="67">
        <f t="shared" ref="V671" si="2724">SUM(R671:R671)*M671</f>
        <v>0.4</v>
      </c>
      <c r="W671" s="68">
        <f t="shared" si="2628"/>
        <v>0.4</v>
      </c>
      <c r="X671" s="248"/>
      <c r="Y671" s="251"/>
      <c r="Z671" s="254"/>
      <c r="AA671" s="257"/>
      <c r="AB671" s="257"/>
      <c r="AC671" s="369"/>
      <c r="AD671" s="431"/>
      <c r="AE671" s="47"/>
      <c r="AF671" s="228" t="str">
        <f t="shared" si="2515"/>
        <v>EQUILIBRADA</v>
      </c>
      <c r="AG671" s="236"/>
      <c r="AH671" s="236"/>
      <c r="AI671" s="236"/>
      <c r="AJ671" s="490"/>
      <c r="AK671" s="69"/>
      <c r="AP671" s="71"/>
      <c r="AQ671" s="238"/>
    </row>
    <row r="672" spans="1:43" ht="30" customHeight="1" thickBot="1" x14ac:dyDescent="0.35">
      <c r="A672" s="1000"/>
      <c r="B672" s="493"/>
      <c r="C672" s="411"/>
      <c r="D672" s="414"/>
      <c r="E672" s="417"/>
      <c r="F672" s="420"/>
      <c r="G672" s="465"/>
      <c r="H672" s="426"/>
      <c r="I672" s="459"/>
      <c r="J672" s="459"/>
      <c r="K672" s="462"/>
      <c r="L672" s="405"/>
      <c r="M672" s="407"/>
      <c r="N672" s="49" t="s">
        <v>52</v>
      </c>
      <c r="O672" s="51">
        <v>0</v>
      </c>
      <c r="P672" s="51">
        <v>0</v>
      </c>
      <c r="Q672" s="51">
        <v>0</v>
      </c>
      <c r="R672" s="52">
        <v>1</v>
      </c>
      <c r="S672" s="53">
        <f t="shared" ref="S672" si="2725">SUM(O672:O672)*M671</f>
        <v>0</v>
      </c>
      <c r="T672" s="54">
        <f t="shared" ref="T672" si="2726">SUM(P672:P672)*M671</f>
        <v>0</v>
      </c>
      <c r="U672" s="54">
        <f t="shared" ref="U672" si="2727">SUM(Q672:Q672)*M671</f>
        <v>0</v>
      </c>
      <c r="V672" s="55">
        <f t="shared" ref="V672" si="2728">SUM(R672:R672)*M671</f>
        <v>0.4</v>
      </c>
      <c r="W672" s="56">
        <f t="shared" si="2628"/>
        <v>0.4</v>
      </c>
      <c r="X672" s="248"/>
      <c r="Y672" s="251"/>
      <c r="Z672" s="254"/>
      <c r="AA672" s="257"/>
      <c r="AB672" s="257"/>
      <c r="AC672" s="369"/>
      <c r="AD672" s="431"/>
      <c r="AE672" s="57"/>
      <c r="AF672" s="235"/>
      <c r="AG672" s="236"/>
      <c r="AH672" s="236"/>
      <c r="AI672" s="236"/>
      <c r="AJ672" s="490"/>
      <c r="AK672" s="69"/>
      <c r="AP672" s="71"/>
      <c r="AQ672" s="238"/>
    </row>
    <row r="673" spans="1:43" ht="30" customHeight="1" x14ac:dyDescent="0.3">
      <c r="A673" s="1000"/>
      <c r="B673" s="493"/>
      <c r="C673" s="411"/>
      <c r="D673" s="414"/>
      <c r="E673" s="417"/>
      <c r="F673" s="420"/>
      <c r="G673" s="465"/>
      <c r="H673" s="426"/>
      <c r="I673" s="459"/>
      <c r="J673" s="459"/>
      <c r="K673" s="462"/>
      <c r="L673" s="408" t="s">
        <v>804</v>
      </c>
      <c r="M673" s="409">
        <v>0.2</v>
      </c>
      <c r="N673" s="72" t="s">
        <v>46</v>
      </c>
      <c r="O673" s="90">
        <v>0</v>
      </c>
      <c r="P673" s="90">
        <v>0.3</v>
      </c>
      <c r="Q673" s="90">
        <v>0.65</v>
      </c>
      <c r="R673" s="89">
        <v>1</v>
      </c>
      <c r="S673" s="65">
        <f t="shared" ref="S673" si="2729">SUM(O673:O673)*M673</f>
        <v>0</v>
      </c>
      <c r="T673" s="66">
        <f t="shared" ref="T673" si="2730">SUM(P673:P673)*M673</f>
        <v>0.06</v>
      </c>
      <c r="U673" s="66">
        <f t="shared" ref="U673" si="2731">SUM(Q673:Q673)*M673</f>
        <v>0.13</v>
      </c>
      <c r="V673" s="67">
        <f t="shared" ref="V673" si="2732">SUM(R673:R673)*M673</f>
        <v>0.2</v>
      </c>
      <c r="W673" s="68">
        <f t="shared" si="2628"/>
        <v>0.2</v>
      </c>
      <c r="X673" s="248"/>
      <c r="Y673" s="251"/>
      <c r="Z673" s="254"/>
      <c r="AA673" s="257"/>
      <c r="AB673" s="257"/>
      <c r="AC673" s="369"/>
      <c r="AD673" s="431"/>
      <c r="AE673" s="47"/>
      <c r="AF673" s="228" t="str">
        <f t="shared" si="2515"/>
        <v>EQUILIBRADA</v>
      </c>
      <c r="AG673" s="236"/>
      <c r="AH673" s="236"/>
      <c r="AI673" s="236"/>
      <c r="AJ673" s="490"/>
      <c r="AK673" s="69"/>
      <c r="AP673" s="71"/>
      <c r="AQ673" s="238"/>
    </row>
    <row r="674" spans="1:43" ht="30" customHeight="1" thickBot="1" x14ac:dyDescent="0.35">
      <c r="A674" s="1000"/>
      <c r="B674" s="493"/>
      <c r="C674" s="412"/>
      <c r="D674" s="415"/>
      <c r="E674" s="418"/>
      <c r="F674" s="421"/>
      <c r="G674" s="466"/>
      <c r="H674" s="427"/>
      <c r="I674" s="460"/>
      <c r="J674" s="460"/>
      <c r="K674" s="463"/>
      <c r="L674" s="428"/>
      <c r="M674" s="429"/>
      <c r="N674" s="73" t="s">
        <v>52</v>
      </c>
      <c r="O674" s="75">
        <v>0</v>
      </c>
      <c r="P674" s="75">
        <v>0</v>
      </c>
      <c r="Q674" s="75">
        <v>0.65</v>
      </c>
      <c r="R674" s="76">
        <v>1</v>
      </c>
      <c r="S674" s="85">
        <f t="shared" ref="S674" si="2733">SUM(O674:O674)*M673</f>
        <v>0</v>
      </c>
      <c r="T674" s="86">
        <f t="shared" ref="T674" si="2734">SUM(P674:P674)*M673</f>
        <v>0</v>
      </c>
      <c r="U674" s="86">
        <f t="shared" ref="U674" si="2735">SUM(Q674:Q674)*M673</f>
        <v>0.13</v>
      </c>
      <c r="V674" s="87">
        <f t="shared" ref="V674" si="2736">SUM(R674:R674)*M673</f>
        <v>0.2</v>
      </c>
      <c r="W674" s="88">
        <f t="shared" si="2628"/>
        <v>0.2</v>
      </c>
      <c r="X674" s="249"/>
      <c r="Y674" s="252"/>
      <c r="Z674" s="255"/>
      <c r="AA674" s="258"/>
      <c r="AB674" s="258"/>
      <c r="AC674" s="369"/>
      <c r="AD674" s="431"/>
      <c r="AE674" s="57"/>
      <c r="AF674" s="235"/>
      <c r="AG674" s="229"/>
      <c r="AH674" s="229"/>
      <c r="AI674" s="236"/>
      <c r="AJ674" s="490"/>
      <c r="AK674" s="69"/>
      <c r="AP674" s="71"/>
      <c r="AQ674" s="239"/>
    </row>
    <row r="675" spans="1:43" ht="30" customHeight="1" x14ac:dyDescent="0.3">
      <c r="A675" s="1000"/>
      <c r="B675" s="493"/>
      <c r="C675" s="410">
        <v>50</v>
      </c>
      <c r="D675" s="413" t="s">
        <v>805</v>
      </c>
      <c r="E675" s="416">
        <v>54</v>
      </c>
      <c r="F675" s="419" t="s">
        <v>806</v>
      </c>
      <c r="G675" s="453" t="s">
        <v>807</v>
      </c>
      <c r="H675" s="425">
        <v>91</v>
      </c>
      <c r="I675" s="398" t="s">
        <v>808</v>
      </c>
      <c r="J675" s="398" t="s">
        <v>784</v>
      </c>
      <c r="K675" s="401">
        <f>AA675/(W675+W677+W679+W681)</f>
        <v>1</v>
      </c>
      <c r="L675" s="404" t="s">
        <v>809</v>
      </c>
      <c r="M675" s="406">
        <v>0.5</v>
      </c>
      <c r="N675" s="39" t="s">
        <v>46</v>
      </c>
      <c r="O675" s="41">
        <v>0.25</v>
      </c>
      <c r="P675" s="41">
        <v>0.5</v>
      </c>
      <c r="Q675" s="41">
        <v>0.75</v>
      </c>
      <c r="R675" s="42">
        <v>1</v>
      </c>
      <c r="S675" s="43">
        <f t="shared" ref="S675" si="2737">SUM(O675:O675)*M675</f>
        <v>0.125</v>
      </c>
      <c r="T675" s="44">
        <f t="shared" ref="T675" si="2738">SUM(P675:P675)*M675</f>
        <v>0.25</v>
      </c>
      <c r="U675" s="44">
        <f t="shared" ref="U675" si="2739">SUM(Q675:Q675)*M675</f>
        <v>0.375</v>
      </c>
      <c r="V675" s="45">
        <f t="shared" ref="V675" si="2740">SUM(R675:R675)*M675</f>
        <v>0.5</v>
      </c>
      <c r="W675" s="46">
        <f t="shared" si="2628"/>
        <v>0.5</v>
      </c>
      <c r="X675" s="247">
        <f>+S676+S682+S678+S680</f>
        <v>0</v>
      </c>
      <c r="Y675" s="250">
        <f>+T676+T682+T678+T680</f>
        <v>0</v>
      </c>
      <c r="Z675" s="253">
        <f>+U676+U682+U678+U680</f>
        <v>0.72250000000000003</v>
      </c>
      <c r="AA675" s="256">
        <f>+V676+V682+V678+V680</f>
        <v>1</v>
      </c>
      <c r="AB675" s="256">
        <f>+W676+W682+W678+W680</f>
        <v>1</v>
      </c>
      <c r="AC675" s="369"/>
      <c r="AD675" s="431"/>
      <c r="AE675" s="47"/>
      <c r="AF675" s="228" t="str">
        <f t="shared" si="2515"/>
        <v>EQUILIBRADA</v>
      </c>
      <c r="AG675" s="228" t="str">
        <f>IF(COUNTIF(AF675:AF682,"PARA MEJORAR")&gt;=1,"PARA MEJORAR","BIEN")</f>
        <v>BIEN</v>
      </c>
      <c r="AH675" s="228" t="str">
        <f>IF(COUNTIF(AG675:AG682,"PARA MEJORAR")&gt;=1,"PARA MEJORAR","BIEN")</f>
        <v>BIEN</v>
      </c>
      <c r="AI675" s="236"/>
      <c r="AJ675" s="490"/>
      <c r="AK675" s="58"/>
      <c r="AL675" s="59"/>
      <c r="AM675" s="59"/>
      <c r="AN675" s="59"/>
      <c r="AO675" s="59"/>
      <c r="AP675" s="60"/>
      <c r="AQ675" s="237"/>
    </row>
    <row r="676" spans="1:43" ht="30" customHeight="1" thickBot="1" x14ac:dyDescent="0.35">
      <c r="A676" s="1000"/>
      <c r="B676" s="493"/>
      <c r="C676" s="411"/>
      <c r="D676" s="414"/>
      <c r="E676" s="417"/>
      <c r="F676" s="420"/>
      <c r="G676" s="454"/>
      <c r="H676" s="426"/>
      <c r="I676" s="399"/>
      <c r="J676" s="399"/>
      <c r="K676" s="402"/>
      <c r="L676" s="405"/>
      <c r="M676" s="407"/>
      <c r="N676" s="49" t="s">
        <v>52</v>
      </c>
      <c r="O676" s="51">
        <v>0</v>
      </c>
      <c r="P676" s="51">
        <v>0</v>
      </c>
      <c r="Q676" s="51">
        <v>0.75</v>
      </c>
      <c r="R676" s="52">
        <v>1</v>
      </c>
      <c r="S676" s="53">
        <f t="shared" ref="S676" si="2741">SUM(O676:O676)*M675</f>
        <v>0</v>
      </c>
      <c r="T676" s="54">
        <f t="shared" ref="T676" si="2742">SUM(P676:P676)*M675</f>
        <v>0</v>
      </c>
      <c r="U676" s="54">
        <f t="shared" ref="U676" si="2743">SUM(Q676:Q676)*M675</f>
        <v>0.375</v>
      </c>
      <c r="V676" s="55">
        <f t="shared" ref="V676" si="2744">SUM(R676:R676)*M675</f>
        <v>0.5</v>
      </c>
      <c r="W676" s="56">
        <f t="shared" si="2628"/>
        <v>0.5</v>
      </c>
      <c r="X676" s="248"/>
      <c r="Y676" s="251"/>
      <c r="Z676" s="254"/>
      <c r="AA676" s="257"/>
      <c r="AB676" s="257"/>
      <c r="AC676" s="369"/>
      <c r="AD676" s="431"/>
      <c r="AE676" s="57"/>
      <c r="AF676" s="235"/>
      <c r="AG676" s="236"/>
      <c r="AH676" s="236"/>
      <c r="AI676" s="236"/>
      <c r="AJ676" s="490"/>
      <c r="AK676" s="69"/>
      <c r="AP676" s="71"/>
      <c r="AQ676" s="238"/>
    </row>
    <row r="677" spans="1:43" ht="30" customHeight="1" x14ac:dyDescent="0.3">
      <c r="A677" s="1000"/>
      <c r="B677" s="493"/>
      <c r="C677" s="411"/>
      <c r="D677" s="414"/>
      <c r="E677" s="417"/>
      <c r="F677" s="420"/>
      <c r="G677" s="454"/>
      <c r="H677" s="426"/>
      <c r="I677" s="399"/>
      <c r="J677" s="399"/>
      <c r="K677" s="402"/>
      <c r="L677" s="408" t="s">
        <v>810</v>
      </c>
      <c r="M677" s="409">
        <v>0.2</v>
      </c>
      <c r="N677" s="72" t="s">
        <v>46</v>
      </c>
      <c r="O677" s="90">
        <v>0</v>
      </c>
      <c r="P677" s="90">
        <v>0</v>
      </c>
      <c r="Q677" s="90">
        <v>0.5</v>
      </c>
      <c r="R677" s="89">
        <v>1</v>
      </c>
      <c r="S677" s="65">
        <f t="shared" ref="S677" si="2745">SUM(O677:O677)*M677</f>
        <v>0</v>
      </c>
      <c r="T677" s="66">
        <f t="shared" ref="T677" si="2746">SUM(P677:P677)*M677</f>
        <v>0</v>
      </c>
      <c r="U677" s="66">
        <f t="shared" ref="U677" si="2747">SUM(Q677:Q677)*M677</f>
        <v>0.1</v>
      </c>
      <c r="V677" s="67">
        <f t="shared" ref="V677" si="2748">SUM(R677:R677)*M677</f>
        <v>0.2</v>
      </c>
      <c r="W677" s="68">
        <f t="shared" si="2628"/>
        <v>0.2</v>
      </c>
      <c r="X677" s="248"/>
      <c r="Y677" s="251"/>
      <c r="Z677" s="254"/>
      <c r="AA677" s="257"/>
      <c r="AB677" s="257"/>
      <c r="AC677" s="369"/>
      <c r="AD677" s="431"/>
      <c r="AE677" s="47"/>
      <c r="AF677" s="228" t="str">
        <f t="shared" si="2515"/>
        <v>EQUILIBRADA</v>
      </c>
      <c r="AG677" s="236"/>
      <c r="AH677" s="236"/>
      <c r="AI677" s="236"/>
      <c r="AJ677" s="490"/>
      <c r="AK677" s="69"/>
      <c r="AP677" s="71"/>
      <c r="AQ677" s="238"/>
    </row>
    <row r="678" spans="1:43" ht="30" customHeight="1" thickBot="1" x14ac:dyDescent="0.35">
      <c r="A678" s="1000"/>
      <c r="B678" s="493"/>
      <c r="C678" s="411"/>
      <c r="D678" s="414"/>
      <c r="E678" s="417"/>
      <c r="F678" s="420"/>
      <c r="G678" s="454"/>
      <c r="H678" s="426"/>
      <c r="I678" s="399"/>
      <c r="J678" s="399"/>
      <c r="K678" s="402"/>
      <c r="L678" s="405"/>
      <c r="M678" s="407"/>
      <c r="N678" s="49" t="s">
        <v>52</v>
      </c>
      <c r="O678" s="51">
        <v>0</v>
      </c>
      <c r="P678" s="51">
        <v>0</v>
      </c>
      <c r="Q678" s="51">
        <v>0.5</v>
      </c>
      <c r="R678" s="52">
        <v>1</v>
      </c>
      <c r="S678" s="53">
        <f t="shared" ref="S678" si="2749">SUM(O678:O678)*M677</f>
        <v>0</v>
      </c>
      <c r="T678" s="54">
        <f t="shared" ref="T678" si="2750">SUM(P678:P678)*M677</f>
        <v>0</v>
      </c>
      <c r="U678" s="54">
        <f t="shared" ref="U678" si="2751">SUM(Q678:Q678)*M677</f>
        <v>0.1</v>
      </c>
      <c r="V678" s="55">
        <f t="shared" ref="V678" si="2752">SUM(R678:R678)*M677</f>
        <v>0.2</v>
      </c>
      <c r="W678" s="56">
        <f t="shared" si="2628"/>
        <v>0.2</v>
      </c>
      <c r="X678" s="248"/>
      <c r="Y678" s="251"/>
      <c r="Z678" s="254"/>
      <c r="AA678" s="257"/>
      <c r="AB678" s="257"/>
      <c r="AC678" s="369"/>
      <c r="AD678" s="431"/>
      <c r="AE678" s="57"/>
      <c r="AF678" s="235"/>
      <c r="AG678" s="236"/>
      <c r="AH678" s="236"/>
      <c r="AI678" s="236"/>
      <c r="AJ678" s="490"/>
      <c r="AK678" s="69"/>
      <c r="AP678" s="71"/>
      <c r="AQ678" s="238"/>
    </row>
    <row r="679" spans="1:43" ht="30" customHeight="1" x14ac:dyDescent="0.3">
      <c r="A679" s="1000"/>
      <c r="B679" s="493"/>
      <c r="C679" s="411"/>
      <c r="D679" s="414"/>
      <c r="E679" s="417"/>
      <c r="F679" s="420"/>
      <c r="G679" s="454"/>
      <c r="H679" s="426"/>
      <c r="I679" s="399"/>
      <c r="J679" s="399"/>
      <c r="K679" s="402"/>
      <c r="L679" s="408" t="s">
        <v>811</v>
      </c>
      <c r="M679" s="409">
        <v>0.15</v>
      </c>
      <c r="N679" s="72" t="s">
        <v>46</v>
      </c>
      <c r="O679" s="90">
        <v>0</v>
      </c>
      <c r="P679" s="90">
        <v>0.3</v>
      </c>
      <c r="Q679" s="90">
        <v>0.65</v>
      </c>
      <c r="R679" s="89">
        <v>1</v>
      </c>
      <c r="S679" s="65">
        <f t="shared" ref="S679" si="2753">SUM(O679:O679)*M679</f>
        <v>0</v>
      </c>
      <c r="T679" s="66">
        <f t="shared" ref="T679" si="2754">SUM(P679:P679)*M679</f>
        <v>4.4999999999999998E-2</v>
      </c>
      <c r="U679" s="66">
        <f t="shared" ref="U679" si="2755">SUM(Q679:Q679)*M679</f>
        <v>9.7500000000000003E-2</v>
      </c>
      <c r="V679" s="67">
        <f t="shared" ref="V679" si="2756">SUM(R679:R679)*M679</f>
        <v>0.15</v>
      </c>
      <c r="W679" s="68">
        <f t="shared" si="2628"/>
        <v>0.15</v>
      </c>
      <c r="X679" s="248"/>
      <c r="Y679" s="251"/>
      <c r="Z679" s="254"/>
      <c r="AA679" s="257"/>
      <c r="AB679" s="257"/>
      <c r="AC679" s="369"/>
      <c r="AD679" s="431"/>
      <c r="AE679" s="47"/>
      <c r="AF679" s="228" t="str">
        <f t="shared" si="2515"/>
        <v>EQUILIBRADA</v>
      </c>
      <c r="AG679" s="236"/>
      <c r="AH679" s="236"/>
      <c r="AI679" s="236"/>
      <c r="AJ679" s="490"/>
      <c r="AK679" s="69"/>
      <c r="AP679" s="71"/>
      <c r="AQ679" s="238"/>
    </row>
    <row r="680" spans="1:43" ht="30" customHeight="1" thickBot="1" x14ac:dyDescent="0.35">
      <c r="A680" s="1000"/>
      <c r="B680" s="493"/>
      <c r="C680" s="411"/>
      <c r="D680" s="414"/>
      <c r="E680" s="417"/>
      <c r="F680" s="420"/>
      <c r="G680" s="454"/>
      <c r="H680" s="426"/>
      <c r="I680" s="399"/>
      <c r="J680" s="399"/>
      <c r="K680" s="402"/>
      <c r="L680" s="405"/>
      <c r="M680" s="407"/>
      <c r="N680" s="49" t="s">
        <v>52</v>
      </c>
      <c r="O680" s="51">
        <v>0</v>
      </c>
      <c r="P680" s="51">
        <v>0</v>
      </c>
      <c r="Q680" s="51">
        <v>0.65</v>
      </c>
      <c r="R680" s="52">
        <v>1</v>
      </c>
      <c r="S680" s="53">
        <f t="shared" ref="S680" si="2757">SUM(O680:O680)*M679</f>
        <v>0</v>
      </c>
      <c r="T680" s="54">
        <f t="shared" ref="T680" si="2758">SUM(P680:P680)*M679</f>
        <v>0</v>
      </c>
      <c r="U680" s="54">
        <f t="shared" ref="U680" si="2759">SUM(Q680:Q680)*M679</f>
        <v>9.7500000000000003E-2</v>
      </c>
      <c r="V680" s="55">
        <f t="shared" ref="V680" si="2760">SUM(R680:R680)*M679</f>
        <v>0.15</v>
      </c>
      <c r="W680" s="56">
        <f t="shared" si="2628"/>
        <v>0.15</v>
      </c>
      <c r="X680" s="248"/>
      <c r="Y680" s="251"/>
      <c r="Z680" s="254"/>
      <c r="AA680" s="257"/>
      <c r="AB680" s="257"/>
      <c r="AC680" s="369"/>
      <c r="AD680" s="431"/>
      <c r="AE680" s="57"/>
      <c r="AF680" s="235"/>
      <c r="AG680" s="236"/>
      <c r="AH680" s="236"/>
      <c r="AI680" s="236"/>
      <c r="AJ680" s="490"/>
      <c r="AK680" s="69"/>
      <c r="AP680" s="71"/>
      <c r="AQ680" s="238"/>
    </row>
    <row r="681" spans="1:43" ht="30" customHeight="1" x14ac:dyDescent="0.3">
      <c r="A681" s="1000"/>
      <c r="B681" s="493"/>
      <c r="C681" s="411"/>
      <c r="D681" s="414"/>
      <c r="E681" s="417"/>
      <c r="F681" s="420"/>
      <c r="G681" s="454"/>
      <c r="H681" s="426"/>
      <c r="I681" s="399"/>
      <c r="J681" s="399"/>
      <c r="K681" s="402"/>
      <c r="L681" s="408" t="s">
        <v>812</v>
      </c>
      <c r="M681" s="409">
        <v>0.15</v>
      </c>
      <c r="N681" s="72" t="s">
        <v>46</v>
      </c>
      <c r="O681" s="90">
        <v>0</v>
      </c>
      <c r="P681" s="90">
        <v>0</v>
      </c>
      <c r="Q681" s="90">
        <v>0</v>
      </c>
      <c r="R681" s="89">
        <v>1</v>
      </c>
      <c r="S681" s="65">
        <f t="shared" ref="S681" si="2761">SUM(O681:O681)*M681</f>
        <v>0</v>
      </c>
      <c r="T681" s="66">
        <f t="shared" ref="T681" si="2762">SUM(P681:P681)*M681</f>
        <v>0</v>
      </c>
      <c r="U681" s="66">
        <f t="shared" ref="U681" si="2763">SUM(Q681:Q681)*M681</f>
        <v>0</v>
      </c>
      <c r="V681" s="67">
        <f t="shared" ref="V681" si="2764">SUM(R681:R681)*M681</f>
        <v>0.15</v>
      </c>
      <c r="W681" s="68">
        <f t="shared" si="2628"/>
        <v>0.15</v>
      </c>
      <c r="X681" s="248"/>
      <c r="Y681" s="251"/>
      <c r="Z681" s="254"/>
      <c r="AA681" s="257"/>
      <c r="AB681" s="257"/>
      <c r="AC681" s="369"/>
      <c r="AD681" s="431"/>
      <c r="AE681" s="47"/>
      <c r="AF681" s="228" t="str">
        <f t="shared" si="2515"/>
        <v>EQUILIBRADA</v>
      </c>
      <c r="AG681" s="236"/>
      <c r="AH681" s="236"/>
      <c r="AI681" s="236"/>
      <c r="AJ681" s="490"/>
      <c r="AK681" s="69"/>
      <c r="AP681" s="71"/>
      <c r="AQ681" s="238"/>
    </row>
    <row r="682" spans="1:43" ht="30" customHeight="1" thickBot="1" x14ac:dyDescent="0.35">
      <c r="A682" s="1000"/>
      <c r="B682" s="493"/>
      <c r="C682" s="411"/>
      <c r="D682" s="414"/>
      <c r="E682" s="417"/>
      <c r="F682" s="420"/>
      <c r="G682" s="454"/>
      <c r="H682" s="426"/>
      <c r="I682" s="399"/>
      <c r="J682" s="399"/>
      <c r="K682" s="403"/>
      <c r="L682" s="405"/>
      <c r="M682" s="407"/>
      <c r="N682" s="49" t="s">
        <v>52</v>
      </c>
      <c r="O682" s="51">
        <v>0</v>
      </c>
      <c r="P682" s="51">
        <v>0</v>
      </c>
      <c r="Q682" s="51">
        <v>1</v>
      </c>
      <c r="R682" s="52">
        <v>1</v>
      </c>
      <c r="S682" s="85">
        <f t="shared" ref="S682" si="2765">SUM(O682:O682)*M681</f>
        <v>0</v>
      </c>
      <c r="T682" s="86">
        <f t="shared" ref="T682" si="2766">SUM(P682:P682)*M681</f>
        <v>0</v>
      </c>
      <c r="U682" s="86">
        <f t="shared" ref="U682" si="2767">SUM(Q682:Q682)*M681</f>
        <v>0.15</v>
      </c>
      <c r="V682" s="87">
        <f t="shared" ref="V682" si="2768">SUM(R682:R682)*M681</f>
        <v>0.15</v>
      </c>
      <c r="W682" s="88">
        <f t="shared" si="2628"/>
        <v>0.15</v>
      </c>
      <c r="X682" s="248"/>
      <c r="Y682" s="251"/>
      <c r="Z682" s="254"/>
      <c r="AA682" s="257"/>
      <c r="AB682" s="257"/>
      <c r="AC682" s="369"/>
      <c r="AD682" s="431"/>
      <c r="AE682" s="57"/>
      <c r="AF682" s="235"/>
      <c r="AG682" s="236"/>
      <c r="AH682" s="236"/>
      <c r="AI682" s="236"/>
      <c r="AJ682" s="490"/>
      <c r="AK682" s="69"/>
      <c r="AP682" s="71"/>
      <c r="AQ682" s="239"/>
    </row>
    <row r="683" spans="1:43" ht="30" customHeight="1" x14ac:dyDescent="0.3">
      <c r="A683" s="1000"/>
      <c r="B683" s="493"/>
      <c r="C683" s="410">
        <v>51</v>
      </c>
      <c r="D683" s="413" t="s">
        <v>813</v>
      </c>
      <c r="E683" s="416">
        <v>55</v>
      </c>
      <c r="F683" s="419" t="s">
        <v>814</v>
      </c>
      <c r="G683" s="453" t="s">
        <v>815</v>
      </c>
      <c r="H683" s="425">
        <v>92</v>
      </c>
      <c r="I683" s="398" t="s">
        <v>816</v>
      </c>
      <c r="J683" s="398" t="s">
        <v>784</v>
      </c>
      <c r="K683" s="401">
        <f>AA683/(W683+W685)</f>
        <v>1</v>
      </c>
      <c r="L683" s="404" t="s">
        <v>817</v>
      </c>
      <c r="M683" s="406">
        <v>0.7</v>
      </c>
      <c r="N683" s="39" t="s">
        <v>46</v>
      </c>
      <c r="O683" s="41">
        <v>0</v>
      </c>
      <c r="P683" s="41">
        <v>0.3</v>
      </c>
      <c r="Q683" s="41">
        <v>0.65</v>
      </c>
      <c r="R683" s="64">
        <v>1</v>
      </c>
      <c r="S683" s="43">
        <f t="shared" ref="S683" si="2769">SUM(O683:O683)*M683</f>
        <v>0</v>
      </c>
      <c r="T683" s="44">
        <f t="shared" ref="T683" si="2770">SUM(P683:P683)*M683</f>
        <v>0.21</v>
      </c>
      <c r="U683" s="44">
        <f t="shared" ref="U683" si="2771">SUM(Q683:Q683)*M683</f>
        <v>0.45499999999999996</v>
      </c>
      <c r="V683" s="45">
        <f t="shared" ref="V683" si="2772">SUM(R683:R683)*M683</f>
        <v>0.7</v>
      </c>
      <c r="W683" s="46">
        <f t="shared" si="2628"/>
        <v>0.7</v>
      </c>
      <c r="X683" s="247">
        <f>+S684+S686</f>
        <v>0</v>
      </c>
      <c r="Y683" s="250">
        <f>+T684+T686</f>
        <v>0</v>
      </c>
      <c r="Z683" s="253">
        <f>+U684+U686</f>
        <v>0</v>
      </c>
      <c r="AA683" s="256">
        <f>+V684+V686</f>
        <v>1</v>
      </c>
      <c r="AB683" s="256">
        <f>+W684+W686</f>
        <v>1</v>
      </c>
      <c r="AC683" s="369"/>
      <c r="AD683" s="431"/>
      <c r="AE683" s="47"/>
      <c r="AF683" s="228" t="str">
        <f t="shared" ref="AF683:AF745" si="2773">+IF(R684&gt;R683,"SUPERADA",IF(V684=V683,"EQUILIBRADA",IF(V684&lt;V683,"PARA MEJORAR")))</f>
        <v>EQUILIBRADA</v>
      </c>
      <c r="AG683" s="228" t="str">
        <f>IF(COUNTIF(AF683:AF686,"PARA MEJORAR")&gt;=1,"PARA MEJORAR","BIEN")</f>
        <v>BIEN</v>
      </c>
      <c r="AH683" s="228" t="str">
        <f>IF(COUNTIF(AG683:AG686,"PARA MEJORAR")&gt;=1,"PARA MEJORAR","BIEN")</f>
        <v>BIEN</v>
      </c>
      <c r="AI683" s="236"/>
      <c r="AJ683" s="490"/>
      <c r="AK683" s="58"/>
      <c r="AL683" s="59"/>
      <c r="AM683" s="59"/>
      <c r="AN683" s="59"/>
      <c r="AO683" s="59"/>
      <c r="AP683" s="60"/>
      <c r="AQ683" s="237"/>
    </row>
    <row r="684" spans="1:43" ht="30" customHeight="1" thickBot="1" x14ac:dyDescent="0.35">
      <c r="A684" s="1000"/>
      <c r="B684" s="493"/>
      <c r="C684" s="411"/>
      <c r="D684" s="414"/>
      <c r="E684" s="417"/>
      <c r="F684" s="420"/>
      <c r="G684" s="454"/>
      <c r="H684" s="426"/>
      <c r="I684" s="399"/>
      <c r="J684" s="399"/>
      <c r="K684" s="402"/>
      <c r="L684" s="405"/>
      <c r="M684" s="407"/>
      <c r="N684" s="49" t="s">
        <v>52</v>
      </c>
      <c r="O684" s="51">
        <v>0</v>
      </c>
      <c r="P684" s="51">
        <v>0</v>
      </c>
      <c r="Q684" s="51">
        <v>0</v>
      </c>
      <c r="R684" s="52">
        <v>1</v>
      </c>
      <c r="S684" s="53">
        <f t="shared" ref="S684" si="2774">SUM(O684:O684)*M683</f>
        <v>0</v>
      </c>
      <c r="T684" s="54">
        <f t="shared" ref="T684" si="2775">SUM(P684:P684)*M683</f>
        <v>0</v>
      </c>
      <c r="U684" s="54">
        <f t="shared" ref="U684" si="2776">SUM(Q684:Q684)*M683</f>
        <v>0</v>
      </c>
      <c r="V684" s="55">
        <f t="shared" ref="V684" si="2777">SUM(R684:R684)*M683</f>
        <v>0.7</v>
      </c>
      <c r="W684" s="56">
        <f t="shared" si="2628"/>
        <v>0.7</v>
      </c>
      <c r="X684" s="248"/>
      <c r="Y684" s="251"/>
      <c r="Z684" s="254"/>
      <c r="AA684" s="257"/>
      <c r="AB684" s="257"/>
      <c r="AC684" s="369"/>
      <c r="AD684" s="431"/>
      <c r="AE684" s="57"/>
      <c r="AF684" s="235"/>
      <c r="AG684" s="236"/>
      <c r="AH684" s="236"/>
      <c r="AI684" s="236"/>
      <c r="AJ684" s="490"/>
      <c r="AK684" s="69"/>
      <c r="AP684" s="71"/>
      <c r="AQ684" s="238"/>
    </row>
    <row r="685" spans="1:43" ht="30" customHeight="1" x14ac:dyDescent="0.3">
      <c r="A685" s="1000"/>
      <c r="B685" s="493"/>
      <c r="C685" s="411"/>
      <c r="D685" s="414"/>
      <c r="E685" s="417"/>
      <c r="F685" s="420"/>
      <c r="G685" s="454"/>
      <c r="H685" s="426"/>
      <c r="I685" s="399"/>
      <c r="J685" s="399"/>
      <c r="K685" s="402"/>
      <c r="L685" s="408" t="s">
        <v>818</v>
      </c>
      <c r="M685" s="409">
        <v>0.3</v>
      </c>
      <c r="N685" s="72" t="s">
        <v>46</v>
      </c>
      <c r="O685" s="90">
        <v>0</v>
      </c>
      <c r="P685" s="90">
        <v>0.3</v>
      </c>
      <c r="Q685" s="90">
        <v>0.65</v>
      </c>
      <c r="R685" s="89">
        <v>1</v>
      </c>
      <c r="S685" s="65">
        <f t="shared" ref="S685" si="2778">SUM(O685:O685)*M685</f>
        <v>0</v>
      </c>
      <c r="T685" s="66">
        <f t="shared" ref="T685" si="2779">SUM(P685:P685)*M685</f>
        <v>0.09</v>
      </c>
      <c r="U685" s="66">
        <f t="shared" ref="U685" si="2780">SUM(Q685:Q685)*M685</f>
        <v>0.19500000000000001</v>
      </c>
      <c r="V685" s="67">
        <f t="shared" ref="V685" si="2781">SUM(R685:R685)*M685</f>
        <v>0.3</v>
      </c>
      <c r="W685" s="68">
        <f t="shared" si="2628"/>
        <v>0.3</v>
      </c>
      <c r="X685" s="248"/>
      <c r="Y685" s="251"/>
      <c r="Z685" s="254"/>
      <c r="AA685" s="257"/>
      <c r="AB685" s="257"/>
      <c r="AC685" s="369"/>
      <c r="AD685" s="431"/>
      <c r="AE685" s="47"/>
      <c r="AF685" s="228" t="str">
        <f t="shared" si="2773"/>
        <v>EQUILIBRADA</v>
      </c>
      <c r="AG685" s="236"/>
      <c r="AH685" s="236"/>
      <c r="AI685" s="236"/>
      <c r="AJ685" s="490"/>
      <c r="AK685" s="69"/>
      <c r="AP685" s="71"/>
      <c r="AQ685" s="238"/>
    </row>
    <row r="686" spans="1:43" ht="30" customHeight="1" thickBot="1" x14ac:dyDescent="0.35">
      <c r="A686" s="1000"/>
      <c r="B686" s="493"/>
      <c r="C686" s="412"/>
      <c r="D686" s="415"/>
      <c r="E686" s="418"/>
      <c r="F686" s="421"/>
      <c r="G686" s="455"/>
      <c r="H686" s="427"/>
      <c r="I686" s="400"/>
      <c r="J686" s="400"/>
      <c r="K686" s="403"/>
      <c r="L686" s="428"/>
      <c r="M686" s="429"/>
      <c r="N686" s="73" t="s">
        <v>52</v>
      </c>
      <c r="O686" s="75">
        <v>0</v>
      </c>
      <c r="P686" s="75">
        <v>0</v>
      </c>
      <c r="Q686" s="75">
        <v>0</v>
      </c>
      <c r="R686" s="76">
        <v>1</v>
      </c>
      <c r="S686" s="85">
        <f t="shared" ref="S686" si="2782">SUM(O686:O686)*M685</f>
        <v>0</v>
      </c>
      <c r="T686" s="86">
        <f t="shared" ref="T686" si="2783">SUM(P686:P686)*M685</f>
        <v>0</v>
      </c>
      <c r="U686" s="86">
        <f t="shared" ref="U686" si="2784">SUM(Q686:Q686)*M685</f>
        <v>0</v>
      </c>
      <c r="V686" s="87">
        <f t="shared" ref="V686" si="2785">SUM(R686:R686)*M685</f>
        <v>0.3</v>
      </c>
      <c r="W686" s="88">
        <f t="shared" si="2628"/>
        <v>0.3</v>
      </c>
      <c r="X686" s="249"/>
      <c r="Y686" s="252"/>
      <c r="Z686" s="255"/>
      <c r="AA686" s="258"/>
      <c r="AB686" s="258"/>
      <c r="AC686" s="369"/>
      <c r="AD686" s="431"/>
      <c r="AE686" s="57"/>
      <c r="AF686" s="235"/>
      <c r="AG686" s="229"/>
      <c r="AH686" s="229"/>
      <c r="AI686" s="236"/>
      <c r="AJ686" s="490"/>
      <c r="AK686" s="69"/>
      <c r="AP686" s="71"/>
      <c r="AQ686" s="239"/>
    </row>
    <row r="687" spans="1:43" ht="30" customHeight="1" x14ac:dyDescent="0.3">
      <c r="A687" s="1000"/>
      <c r="B687" s="493"/>
      <c r="C687" s="410">
        <v>52</v>
      </c>
      <c r="D687" s="413" t="s">
        <v>819</v>
      </c>
      <c r="E687" s="416">
        <v>56</v>
      </c>
      <c r="F687" s="419" t="s">
        <v>820</v>
      </c>
      <c r="G687" s="453" t="s">
        <v>821</v>
      </c>
      <c r="H687" s="425">
        <v>93</v>
      </c>
      <c r="I687" s="398" t="s">
        <v>822</v>
      </c>
      <c r="J687" s="398" t="s">
        <v>823</v>
      </c>
      <c r="K687" s="401">
        <f>AA687/(W687+W689+W691+W693)</f>
        <v>1</v>
      </c>
      <c r="L687" s="404" t="s">
        <v>824</v>
      </c>
      <c r="M687" s="406">
        <v>0.25</v>
      </c>
      <c r="N687" s="39" t="s">
        <v>46</v>
      </c>
      <c r="O687" s="90">
        <v>1</v>
      </c>
      <c r="P687" s="90">
        <v>1</v>
      </c>
      <c r="Q687" s="90">
        <v>1</v>
      </c>
      <c r="R687" s="89">
        <v>1</v>
      </c>
      <c r="S687" s="43">
        <f t="shared" ref="S687" si="2786">SUM(O687:O687)*M687</f>
        <v>0.25</v>
      </c>
      <c r="T687" s="44">
        <f t="shared" ref="T687" si="2787">SUM(P687:P687)*M687</f>
        <v>0.25</v>
      </c>
      <c r="U687" s="44">
        <f t="shared" ref="U687" si="2788">SUM(Q687:Q687)*M687</f>
        <v>0.25</v>
      </c>
      <c r="V687" s="45">
        <f t="shared" ref="V687" si="2789">SUM(R687:R687)*M687</f>
        <v>0.25</v>
      </c>
      <c r="W687" s="46">
        <f t="shared" si="2628"/>
        <v>0.25</v>
      </c>
      <c r="X687" s="247">
        <f>+S688+S692+S694+S690</f>
        <v>0.1875</v>
      </c>
      <c r="Y687" s="250">
        <f>+T688+T692+T694+T690</f>
        <v>0.5</v>
      </c>
      <c r="Z687" s="253">
        <f>+U688+U692+U694+U690</f>
        <v>0.75</v>
      </c>
      <c r="AA687" s="256">
        <f>+V688+V692+V694+V690</f>
        <v>1</v>
      </c>
      <c r="AB687" s="256">
        <f>+W688+W692+W694+W690</f>
        <v>1</v>
      </c>
      <c r="AC687" s="369"/>
      <c r="AD687" s="431"/>
      <c r="AE687" s="47"/>
      <c r="AF687" s="228" t="str">
        <f t="shared" si="2773"/>
        <v>EQUILIBRADA</v>
      </c>
      <c r="AG687" s="228" t="str">
        <f>IF(COUNTIF(AF687:AF694,"PARA MEJORAR")&gt;=1,"PARA MEJORAR","BIEN")</f>
        <v>BIEN</v>
      </c>
      <c r="AH687" s="228" t="str">
        <f>IF(COUNTIF(AG687:AG694,"PARA MEJORAR")&gt;=1,"PARA MEJORAR","BIEN")</f>
        <v>BIEN</v>
      </c>
      <c r="AI687" s="236"/>
      <c r="AJ687" s="490"/>
      <c r="AK687" s="58"/>
      <c r="AL687" s="59"/>
      <c r="AM687" s="59"/>
      <c r="AN687" s="59"/>
      <c r="AO687" s="59"/>
      <c r="AP687" s="60"/>
      <c r="AQ687" s="237"/>
    </row>
    <row r="688" spans="1:43" ht="30" customHeight="1" thickBot="1" x14ac:dyDescent="0.35">
      <c r="A688" s="1000"/>
      <c r="B688" s="493"/>
      <c r="C688" s="411"/>
      <c r="D688" s="414"/>
      <c r="E688" s="417"/>
      <c r="F688" s="420"/>
      <c r="G688" s="454"/>
      <c r="H688" s="426"/>
      <c r="I688" s="399"/>
      <c r="J688" s="399"/>
      <c r="K688" s="402"/>
      <c r="L688" s="405"/>
      <c r="M688" s="407"/>
      <c r="N688" s="49" t="s">
        <v>52</v>
      </c>
      <c r="O688" s="51">
        <v>0.75</v>
      </c>
      <c r="P688" s="51">
        <v>1</v>
      </c>
      <c r="Q688" s="51">
        <v>1</v>
      </c>
      <c r="R688" s="52">
        <v>1</v>
      </c>
      <c r="S688" s="53">
        <f t="shared" ref="S688" si="2790">SUM(O688:O688)*M687</f>
        <v>0.1875</v>
      </c>
      <c r="T688" s="54">
        <f t="shared" ref="T688" si="2791">SUM(P688:P688)*M687</f>
        <v>0.25</v>
      </c>
      <c r="U688" s="54">
        <f t="shared" ref="U688" si="2792">SUM(Q688:Q688)*M687</f>
        <v>0.25</v>
      </c>
      <c r="V688" s="55">
        <f t="shared" ref="V688" si="2793">SUM(R688:R688)*M687</f>
        <v>0.25</v>
      </c>
      <c r="W688" s="56">
        <f t="shared" si="2628"/>
        <v>0.25</v>
      </c>
      <c r="X688" s="248"/>
      <c r="Y688" s="251"/>
      <c r="Z688" s="254"/>
      <c r="AA688" s="257"/>
      <c r="AB688" s="257"/>
      <c r="AC688" s="369"/>
      <c r="AD688" s="431"/>
      <c r="AE688" s="57"/>
      <c r="AF688" s="235"/>
      <c r="AG688" s="236"/>
      <c r="AH688" s="236"/>
      <c r="AI688" s="236"/>
      <c r="AJ688" s="490"/>
      <c r="AK688" s="69"/>
      <c r="AP688" s="71"/>
      <c r="AQ688" s="238"/>
    </row>
    <row r="689" spans="1:43" ht="30" customHeight="1" x14ac:dyDescent="0.3">
      <c r="A689" s="1000"/>
      <c r="B689" s="493"/>
      <c r="C689" s="411"/>
      <c r="D689" s="414"/>
      <c r="E689" s="417"/>
      <c r="F689" s="420"/>
      <c r="G689" s="454"/>
      <c r="H689" s="426"/>
      <c r="I689" s="399"/>
      <c r="J689" s="399"/>
      <c r="K689" s="402"/>
      <c r="L689" s="408" t="s">
        <v>825</v>
      </c>
      <c r="M689" s="409">
        <v>0.25</v>
      </c>
      <c r="N689" s="72" t="s">
        <v>46</v>
      </c>
      <c r="O689" s="90">
        <v>0</v>
      </c>
      <c r="P689" s="90">
        <v>1</v>
      </c>
      <c r="Q689" s="90">
        <v>1</v>
      </c>
      <c r="R689" s="89">
        <v>1</v>
      </c>
      <c r="S689" s="65">
        <f t="shared" ref="S689" si="2794">SUM(O689:O689)*M689</f>
        <v>0</v>
      </c>
      <c r="T689" s="66">
        <f t="shared" ref="T689" si="2795">SUM(P689:P689)*M689</f>
        <v>0.25</v>
      </c>
      <c r="U689" s="66">
        <f t="shared" ref="U689" si="2796">SUM(Q689:Q689)*M689</f>
        <v>0.25</v>
      </c>
      <c r="V689" s="67">
        <f t="shared" ref="V689" si="2797">SUM(R689:R689)*M689</f>
        <v>0.25</v>
      </c>
      <c r="W689" s="68">
        <f t="shared" si="2628"/>
        <v>0.25</v>
      </c>
      <c r="X689" s="248"/>
      <c r="Y689" s="251"/>
      <c r="Z689" s="254"/>
      <c r="AA689" s="257"/>
      <c r="AB689" s="257"/>
      <c r="AC689" s="369"/>
      <c r="AD689" s="431"/>
      <c r="AE689" s="47"/>
      <c r="AF689" s="228" t="str">
        <f t="shared" si="2773"/>
        <v>EQUILIBRADA</v>
      </c>
      <c r="AG689" s="236"/>
      <c r="AH689" s="236"/>
      <c r="AI689" s="236"/>
      <c r="AJ689" s="490"/>
      <c r="AK689" s="69"/>
      <c r="AP689" s="71"/>
      <c r="AQ689" s="238"/>
    </row>
    <row r="690" spans="1:43" ht="30" customHeight="1" thickBot="1" x14ac:dyDescent="0.35">
      <c r="A690" s="1000"/>
      <c r="B690" s="493"/>
      <c r="C690" s="411"/>
      <c r="D690" s="414"/>
      <c r="E690" s="417"/>
      <c r="F690" s="420"/>
      <c r="G690" s="454"/>
      <c r="H690" s="426"/>
      <c r="I690" s="399"/>
      <c r="J690" s="399"/>
      <c r="K690" s="402"/>
      <c r="L690" s="405"/>
      <c r="M690" s="407"/>
      <c r="N690" s="49" t="s">
        <v>52</v>
      </c>
      <c r="O690" s="51">
        <v>0</v>
      </c>
      <c r="P690" s="51">
        <v>1</v>
      </c>
      <c r="Q690" s="51">
        <v>1</v>
      </c>
      <c r="R690" s="52">
        <v>1</v>
      </c>
      <c r="S690" s="53">
        <f t="shared" ref="S690" si="2798">SUM(O690:O690)*M689</f>
        <v>0</v>
      </c>
      <c r="T690" s="54">
        <f t="shared" ref="T690" si="2799">SUM(P690:P690)*M689</f>
        <v>0.25</v>
      </c>
      <c r="U690" s="54">
        <f t="shared" ref="U690" si="2800">SUM(Q690:Q690)*M689</f>
        <v>0.25</v>
      </c>
      <c r="V690" s="55">
        <f t="shared" ref="V690" si="2801">SUM(R690:R690)*M689</f>
        <v>0.25</v>
      </c>
      <c r="W690" s="56">
        <f t="shared" si="2628"/>
        <v>0.25</v>
      </c>
      <c r="X690" s="248"/>
      <c r="Y690" s="251"/>
      <c r="Z690" s="254"/>
      <c r="AA690" s="257"/>
      <c r="AB690" s="257"/>
      <c r="AC690" s="369"/>
      <c r="AD690" s="431"/>
      <c r="AE690" s="57"/>
      <c r="AF690" s="235"/>
      <c r="AG690" s="236"/>
      <c r="AH690" s="236"/>
      <c r="AI690" s="236"/>
      <c r="AJ690" s="490"/>
      <c r="AK690" s="69"/>
      <c r="AP690" s="71"/>
      <c r="AQ690" s="238"/>
    </row>
    <row r="691" spans="1:43" ht="30" customHeight="1" x14ac:dyDescent="0.3">
      <c r="A691" s="1000"/>
      <c r="B691" s="493"/>
      <c r="C691" s="411"/>
      <c r="D691" s="414"/>
      <c r="E691" s="417"/>
      <c r="F691" s="420"/>
      <c r="G691" s="454"/>
      <c r="H691" s="426"/>
      <c r="I691" s="399"/>
      <c r="J691" s="399"/>
      <c r="K691" s="402"/>
      <c r="L691" s="408" t="s">
        <v>826</v>
      </c>
      <c r="M691" s="409">
        <v>0.25</v>
      </c>
      <c r="N691" s="72" t="s">
        <v>46</v>
      </c>
      <c r="O691" s="90">
        <v>0</v>
      </c>
      <c r="P691" s="90">
        <v>0</v>
      </c>
      <c r="Q691" s="90">
        <v>1</v>
      </c>
      <c r="R691" s="89">
        <v>1</v>
      </c>
      <c r="S691" s="65">
        <f t="shared" ref="S691" si="2802">SUM(O691:O691)*M691</f>
        <v>0</v>
      </c>
      <c r="T691" s="66">
        <f t="shared" ref="T691" si="2803">SUM(P691:P691)*M691</f>
        <v>0</v>
      </c>
      <c r="U691" s="66">
        <f t="shared" ref="U691" si="2804">SUM(Q691:Q691)*M691</f>
        <v>0.25</v>
      </c>
      <c r="V691" s="67">
        <f t="shared" ref="V691" si="2805">SUM(R691:R691)*M691</f>
        <v>0.25</v>
      </c>
      <c r="W691" s="68">
        <f t="shared" si="2628"/>
        <v>0.25</v>
      </c>
      <c r="X691" s="248"/>
      <c r="Y691" s="251"/>
      <c r="Z691" s="254"/>
      <c r="AA691" s="257"/>
      <c r="AB691" s="257"/>
      <c r="AC691" s="369"/>
      <c r="AD691" s="431"/>
      <c r="AE691" s="47"/>
      <c r="AF691" s="228" t="str">
        <f t="shared" si="2773"/>
        <v>EQUILIBRADA</v>
      </c>
      <c r="AG691" s="236"/>
      <c r="AH691" s="236"/>
      <c r="AI691" s="236"/>
      <c r="AJ691" s="490"/>
      <c r="AK691" s="69"/>
      <c r="AP691" s="71"/>
      <c r="AQ691" s="238"/>
    </row>
    <row r="692" spans="1:43" ht="30" customHeight="1" thickBot="1" x14ac:dyDescent="0.35">
      <c r="A692" s="1000"/>
      <c r="B692" s="493"/>
      <c r="C692" s="411"/>
      <c r="D692" s="414"/>
      <c r="E692" s="417"/>
      <c r="F692" s="420"/>
      <c r="G692" s="454"/>
      <c r="H692" s="426"/>
      <c r="I692" s="399"/>
      <c r="J692" s="399"/>
      <c r="K692" s="402"/>
      <c r="L692" s="405"/>
      <c r="M692" s="407"/>
      <c r="N692" s="49" t="s">
        <v>52</v>
      </c>
      <c r="O692" s="51">
        <v>0</v>
      </c>
      <c r="P692" s="51">
        <v>0</v>
      </c>
      <c r="Q692" s="51">
        <v>1</v>
      </c>
      <c r="R692" s="52">
        <v>1</v>
      </c>
      <c r="S692" s="53">
        <f t="shared" ref="S692" si="2806">SUM(O692:O692)*M691</f>
        <v>0</v>
      </c>
      <c r="T692" s="54">
        <f t="shared" ref="T692" si="2807">SUM(P692:P692)*M691</f>
        <v>0</v>
      </c>
      <c r="U692" s="54">
        <f t="shared" ref="U692" si="2808">SUM(Q692:Q692)*M691</f>
        <v>0.25</v>
      </c>
      <c r="V692" s="55">
        <f t="shared" ref="V692" si="2809">SUM(R692:R692)*M691</f>
        <v>0.25</v>
      </c>
      <c r="W692" s="56">
        <f t="shared" si="2628"/>
        <v>0.25</v>
      </c>
      <c r="X692" s="248"/>
      <c r="Y692" s="251"/>
      <c r="Z692" s="254"/>
      <c r="AA692" s="257"/>
      <c r="AB692" s="257"/>
      <c r="AC692" s="369"/>
      <c r="AD692" s="431"/>
      <c r="AE692" s="57"/>
      <c r="AF692" s="235"/>
      <c r="AG692" s="236"/>
      <c r="AH692" s="236"/>
      <c r="AI692" s="236"/>
      <c r="AJ692" s="490"/>
      <c r="AK692" s="69"/>
      <c r="AP692" s="71"/>
      <c r="AQ692" s="238"/>
    </row>
    <row r="693" spans="1:43" ht="30" customHeight="1" x14ac:dyDescent="0.3">
      <c r="A693" s="1000"/>
      <c r="B693" s="493"/>
      <c r="C693" s="411"/>
      <c r="D693" s="414"/>
      <c r="E693" s="417"/>
      <c r="F693" s="420"/>
      <c r="G693" s="454"/>
      <c r="H693" s="426"/>
      <c r="I693" s="399"/>
      <c r="J693" s="399"/>
      <c r="K693" s="402"/>
      <c r="L693" s="408" t="s">
        <v>827</v>
      </c>
      <c r="M693" s="409">
        <v>0.25</v>
      </c>
      <c r="N693" s="72" t="s">
        <v>46</v>
      </c>
      <c r="O693" s="90">
        <v>0</v>
      </c>
      <c r="P693" s="90">
        <v>0</v>
      </c>
      <c r="Q693" s="90">
        <v>0</v>
      </c>
      <c r="R693" s="89">
        <v>1</v>
      </c>
      <c r="S693" s="65">
        <f t="shared" ref="S693" si="2810">SUM(O693:O693)*M693</f>
        <v>0</v>
      </c>
      <c r="T693" s="66">
        <f t="shared" ref="T693" si="2811">SUM(P693:P693)*M693</f>
        <v>0</v>
      </c>
      <c r="U693" s="66">
        <f t="shared" ref="U693" si="2812">SUM(Q693:Q693)*M693</f>
        <v>0</v>
      </c>
      <c r="V693" s="67">
        <f t="shared" ref="V693" si="2813">SUM(R693:R693)*M693</f>
        <v>0.25</v>
      </c>
      <c r="W693" s="68">
        <f t="shared" si="2628"/>
        <v>0.25</v>
      </c>
      <c r="X693" s="248"/>
      <c r="Y693" s="251"/>
      <c r="Z693" s="254"/>
      <c r="AA693" s="257"/>
      <c r="AB693" s="257"/>
      <c r="AC693" s="369"/>
      <c r="AD693" s="431"/>
      <c r="AE693" s="47"/>
      <c r="AF693" s="228" t="str">
        <f t="shared" si="2773"/>
        <v>EQUILIBRADA</v>
      </c>
      <c r="AG693" s="236"/>
      <c r="AH693" s="236"/>
      <c r="AI693" s="236"/>
      <c r="AJ693" s="490"/>
      <c r="AK693" s="69"/>
      <c r="AP693" s="71"/>
      <c r="AQ693" s="238"/>
    </row>
    <row r="694" spans="1:43" ht="30" customHeight="1" thickBot="1" x14ac:dyDescent="0.35">
      <c r="A694" s="1000"/>
      <c r="B694" s="493"/>
      <c r="C694" s="411"/>
      <c r="D694" s="414"/>
      <c r="E694" s="417"/>
      <c r="F694" s="420"/>
      <c r="G694" s="455"/>
      <c r="H694" s="427"/>
      <c r="I694" s="400"/>
      <c r="J694" s="400"/>
      <c r="K694" s="403"/>
      <c r="L694" s="428"/>
      <c r="M694" s="429"/>
      <c r="N694" s="73" t="s">
        <v>52</v>
      </c>
      <c r="O694" s="75">
        <v>0</v>
      </c>
      <c r="P694" s="75">
        <v>0</v>
      </c>
      <c r="Q694" s="75">
        <v>0</v>
      </c>
      <c r="R694" s="76">
        <v>1</v>
      </c>
      <c r="S694" s="85">
        <f t="shared" ref="S694" si="2814">SUM(O694:O694)*M693</f>
        <v>0</v>
      </c>
      <c r="T694" s="86">
        <f t="shared" ref="T694" si="2815">SUM(P694:P694)*M693</f>
        <v>0</v>
      </c>
      <c r="U694" s="86">
        <f t="shared" ref="U694" si="2816">SUM(Q694:Q694)*M693</f>
        <v>0</v>
      </c>
      <c r="V694" s="87">
        <f t="shared" ref="V694" si="2817">SUM(R694:R694)*M693</f>
        <v>0.25</v>
      </c>
      <c r="W694" s="88">
        <f t="shared" si="2628"/>
        <v>0.25</v>
      </c>
      <c r="X694" s="249"/>
      <c r="Y694" s="252"/>
      <c r="Z694" s="255"/>
      <c r="AA694" s="258"/>
      <c r="AB694" s="258"/>
      <c r="AC694" s="369"/>
      <c r="AD694" s="431"/>
      <c r="AE694" s="57"/>
      <c r="AF694" s="235"/>
      <c r="AG694" s="229"/>
      <c r="AH694" s="236"/>
      <c r="AI694" s="236"/>
      <c r="AJ694" s="490"/>
      <c r="AK694" s="69"/>
      <c r="AP694" s="71"/>
      <c r="AQ694" s="239"/>
    </row>
    <row r="695" spans="1:43" ht="30" customHeight="1" x14ac:dyDescent="0.3">
      <c r="A695" s="1000"/>
      <c r="B695" s="493"/>
      <c r="C695" s="411"/>
      <c r="D695" s="414"/>
      <c r="E695" s="417"/>
      <c r="F695" s="420"/>
      <c r="G695" s="435" t="s">
        <v>156</v>
      </c>
      <c r="H695" s="425">
        <v>94</v>
      </c>
      <c r="I695" s="438" t="s">
        <v>157</v>
      </c>
      <c r="J695" s="445" t="s">
        <v>158</v>
      </c>
      <c r="K695" s="448">
        <f>AA695/(W695+W697+W699)</f>
        <v>1</v>
      </c>
      <c r="L695" s="451" t="s">
        <v>221</v>
      </c>
      <c r="M695" s="406">
        <v>0.33</v>
      </c>
      <c r="N695" s="39" t="s">
        <v>46</v>
      </c>
      <c r="O695" s="96">
        <v>0</v>
      </c>
      <c r="P695" s="97">
        <v>1</v>
      </c>
      <c r="Q695" s="97">
        <v>1</v>
      </c>
      <c r="R695" s="98">
        <v>1</v>
      </c>
      <c r="S695" s="43">
        <f t="shared" ref="S695" si="2818">SUM(O695:O695)*M695</f>
        <v>0</v>
      </c>
      <c r="T695" s="44">
        <f t="shared" ref="T695" si="2819">SUM(P695:P695)*M695</f>
        <v>0.33</v>
      </c>
      <c r="U695" s="44">
        <f t="shared" ref="U695" si="2820">SUM(Q695:Q695)*M695</f>
        <v>0.33</v>
      </c>
      <c r="V695" s="45">
        <f t="shared" ref="V695" si="2821">SUM(R695:R695)*M695</f>
        <v>0.33</v>
      </c>
      <c r="W695" s="46">
        <f t="shared" si="2628"/>
        <v>0.33</v>
      </c>
      <c r="X695" s="247">
        <f>+S696+S700</f>
        <v>0</v>
      </c>
      <c r="Y695" s="250">
        <f>+T696+T700</f>
        <v>8.2500000000000004E-2</v>
      </c>
      <c r="Z695" s="253">
        <f>+U696+U700+U698</f>
        <v>0.21780000000000002</v>
      </c>
      <c r="AA695" s="256">
        <f>+V696+V700+V698</f>
        <v>1</v>
      </c>
      <c r="AB695" s="256">
        <f>+W696+W700+W698</f>
        <v>1</v>
      </c>
      <c r="AC695" s="369"/>
      <c r="AD695" s="431"/>
      <c r="AE695" s="47"/>
      <c r="AF695" s="228" t="str">
        <f t="shared" si="2773"/>
        <v>EQUILIBRADA</v>
      </c>
      <c r="AG695" s="228" t="str">
        <f>IF(COUNTIF(AF695:AF700,"PARA MEJORAR")&gt;=1,"PARA MEJORAR","BIEN")</f>
        <v>BIEN</v>
      </c>
      <c r="AH695" s="236"/>
      <c r="AI695" s="236"/>
      <c r="AJ695" s="490"/>
      <c r="AK695" s="93"/>
      <c r="AL695" s="94"/>
      <c r="AM695" s="94"/>
      <c r="AN695" s="94"/>
      <c r="AO695" s="94"/>
      <c r="AP695" s="95"/>
      <c r="AQ695" s="237"/>
    </row>
    <row r="696" spans="1:43" ht="30" customHeight="1" thickBot="1" x14ac:dyDescent="0.35">
      <c r="A696" s="1000"/>
      <c r="B696" s="493"/>
      <c r="C696" s="411"/>
      <c r="D696" s="414"/>
      <c r="E696" s="417"/>
      <c r="F696" s="420"/>
      <c r="G696" s="436"/>
      <c r="H696" s="426"/>
      <c r="I696" s="439"/>
      <c r="J696" s="446"/>
      <c r="K696" s="449"/>
      <c r="L696" s="452"/>
      <c r="M696" s="407"/>
      <c r="N696" s="49" t="s">
        <v>52</v>
      </c>
      <c r="O696" s="99">
        <v>0</v>
      </c>
      <c r="P696" s="100">
        <v>0.25</v>
      </c>
      <c r="Q696" s="100">
        <v>0.66</v>
      </c>
      <c r="R696" s="101">
        <v>1</v>
      </c>
      <c r="S696" s="53">
        <f t="shared" ref="S696" si="2822">SUM(O696:O696)*M695</f>
        <v>0</v>
      </c>
      <c r="T696" s="54">
        <f t="shared" ref="T696" si="2823">SUM(P696:P696)*M695</f>
        <v>8.2500000000000004E-2</v>
      </c>
      <c r="U696" s="54">
        <f t="shared" ref="U696" si="2824">SUM(Q696:Q696)*M695</f>
        <v>0.21780000000000002</v>
      </c>
      <c r="V696" s="55">
        <f t="shared" ref="V696" si="2825">SUM(R696:R696)*M695</f>
        <v>0.33</v>
      </c>
      <c r="W696" s="56">
        <f t="shared" si="2628"/>
        <v>0.33</v>
      </c>
      <c r="X696" s="248"/>
      <c r="Y696" s="251"/>
      <c r="Z696" s="254"/>
      <c r="AA696" s="257"/>
      <c r="AB696" s="257"/>
      <c r="AC696" s="369"/>
      <c r="AD696" s="431"/>
      <c r="AE696" s="57"/>
      <c r="AF696" s="235"/>
      <c r="AG696" s="236"/>
      <c r="AH696" s="236"/>
      <c r="AI696" s="236"/>
      <c r="AJ696" s="490"/>
      <c r="AK696" s="69"/>
      <c r="AP696" s="71"/>
      <c r="AQ696" s="238"/>
    </row>
    <row r="697" spans="1:43" ht="30" customHeight="1" x14ac:dyDescent="0.3">
      <c r="A697" s="1000"/>
      <c r="B697" s="493"/>
      <c r="C697" s="411"/>
      <c r="D697" s="414"/>
      <c r="E697" s="417"/>
      <c r="F697" s="420"/>
      <c r="G697" s="436"/>
      <c r="H697" s="426"/>
      <c r="I697" s="439"/>
      <c r="J697" s="446"/>
      <c r="K697" s="449"/>
      <c r="L697" s="456" t="s">
        <v>162</v>
      </c>
      <c r="M697" s="409">
        <v>0.33</v>
      </c>
      <c r="N697" s="72" t="s">
        <v>46</v>
      </c>
      <c r="O697" s="102">
        <v>0</v>
      </c>
      <c r="P697" s="103">
        <v>0</v>
      </c>
      <c r="Q697" s="103">
        <v>1</v>
      </c>
      <c r="R697" s="104">
        <v>1</v>
      </c>
      <c r="S697" s="65">
        <f t="shared" ref="S697" si="2826">SUM(O697:O697)*M697</f>
        <v>0</v>
      </c>
      <c r="T697" s="66">
        <f t="shared" ref="T697" si="2827">SUM(P697:P697)*M697</f>
        <v>0</v>
      </c>
      <c r="U697" s="66">
        <f t="shared" ref="U697" si="2828">SUM(Q697:Q697)*M697</f>
        <v>0.33</v>
      </c>
      <c r="V697" s="67">
        <f t="shared" ref="V697" si="2829">SUM(R697:R697)*M697</f>
        <v>0.33</v>
      </c>
      <c r="W697" s="68">
        <f t="shared" si="2628"/>
        <v>0.33</v>
      </c>
      <c r="X697" s="248"/>
      <c r="Y697" s="251"/>
      <c r="Z697" s="254"/>
      <c r="AA697" s="257"/>
      <c r="AB697" s="257"/>
      <c r="AC697" s="369"/>
      <c r="AD697" s="431"/>
      <c r="AE697" s="47"/>
      <c r="AF697" s="228" t="str">
        <f t="shared" si="2773"/>
        <v>EQUILIBRADA</v>
      </c>
      <c r="AG697" s="236"/>
      <c r="AH697" s="236"/>
      <c r="AI697" s="236"/>
      <c r="AJ697" s="490"/>
      <c r="AK697" s="69"/>
      <c r="AP697" s="71"/>
      <c r="AQ697" s="238"/>
    </row>
    <row r="698" spans="1:43" ht="30" customHeight="1" thickBot="1" x14ac:dyDescent="0.35">
      <c r="A698" s="1000"/>
      <c r="B698" s="493"/>
      <c r="C698" s="411"/>
      <c r="D698" s="414"/>
      <c r="E698" s="417"/>
      <c r="F698" s="420"/>
      <c r="G698" s="436"/>
      <c r="H698" s="426"/>
      <c r="I698" s="439"/>
      <c r="J698" s="446"/>
      <c r="K698" s="449"/>
      <c r="L698" s="452"/>
      <c r="M698" s="407"/>
      <c r="N698" s="105" t="s">
        <v>52</v>
      </c>
      <c r="O698" s="99">
        <v>0</v>
      </c>
      <c r="P698" s="100">
        <v>0</v>
      </c>
      <c r="Q698" s="100">
        <v>0</v>
      </c>
      <c r="R698" s="101">
        <v>1</v>
      </c>
      <c r="S698" s="53">
        <f t="shared" ref="S698" si="2830">SUM(O698:O698)*M697</f>
        <v>0</v>
      </c>
      <c r="T698" s="54">
        <f t="shared" ref="T698" si="2831">SUM(P698:P698)*M697</f>
        <v>0</v>
      </c>
      <c r="U698" s="54">
        <f t="shared" ref="U698" si="2832">SUM(Q698:Q698)*M697</f>
        <v>0</v>
      </c>
      <c r="V698" s="55">
        <f t="shared" ref="V698" si="2833">SUM(R698:R698)*M697</f>
        <v>0.33</v>
      </c>
      <c r="W698" s="56">
        <f t="shared" si="2628"/>
        <v>0.33</v>
      </c>
      <c r="X698" s="248"/>
      <c r="Y698" s="251"/>
      <c r="Z698" s="254"/>
      <c r="AA698" s="257"/>
      <c r="AB698" s="257"/>
      <c r="AC698" s="369"/>
      <c r="AD698" s="431"/>
      <c r="AE698" s="57"/>
      <c r="AF698" s="235"/>
      <c r="AG698" s="236"/>
      <c r="AH698" s="236"/>
      <c r="AI698" s="236"/>
      <c r="AJ698" s="490"/>
      <c r="AK698" s="69"/>
      <c r="AP698" s="71"/>
      <c r="AQ698" s="238"/>
    </row>
    <row r="699" spans="1:43" ht="30" customHeight="1" x14ac:dyDescent="0.3">
      <c r="A699" s="1000"/>
      <c r="B699" s="493"/>
      <c r="C699" s="411"/>
      <c r="D699" s="414"/>
      <c r="E699" s="417"/>
      <c r="F699" s="420"/>
      <c r="G699" s="436"/>
      <c r="H699" s="426"/>
      <c r="I699" s="439"/>
      <c r="J699" s="446"/>
      <c r="K699" s="449"/>
      <c r="L699" s="456" t="s">
        <v>163</v>
      </c>
      <c r="M699" s="409">
        <v>0.34</v>
      </c>
      <c r="N699" s="106" t="s">
        <v>46</v>
      </c>
      <c r="O699" s="102">
        <v>0</v>
      </c>
      <c r="P699" s="103">
        <v>0</v>
      </c>
      <c r="Q699" s="103">
        <v>1</v>
      </c>
      <c r="R699" s="104">
        <v>1</v>
      </c>
      <c r="S699" s="65">
        <f t="shared" ref="S699" si="2834">SUM(O699:O699)*M699</f>
        <v>0</v>
      </c>
      <c r="T699" s="66">
        <f t="shared" ref="T699" si="2835">SUM(P699:P699)*M699</f>
        <v>0</v>
      </c>
      <c r="U699" s="66">
        <f t="shared" ref="U699" si="2836">SUM(Q699:Q699)*M699</f>
        <v>0.34</v>
      </c>
      <c r="V699" s="67">
        <f t="shared" ref="V699" si="2837">SUM(R699:R699)*M699</f>
        <v>0.34</v>
      </c>
      <c r="W699" s="68">
        <f t="shared" si="2628"/>
        <v>0.34</v>
      </c>
      <c r="X699" s="248"/>
      <c r="Y699" s="251"/>
      <c r="Z699" s="254"/>
      <c r="AA699" s="257"/>
      <c r="AB699" s="257"/>
      <c r="AC699" s="369"/>
      <c r="AD699" s="431"/>
      <c r="AE699" s="47"/>
      <c r="AF699" s="228" t="str">
        <f t="shared" si="2773"/>
        <v>EQUILIBRADA</v>
      </c>
      <c r="AG699" s="236"/>
      <c r="AH699" s="236"/>
      <c r="AI699" s="236"/>
      <c r="AJ699" s="490"/>
      <c r="AK699" s="69"/>
      <c r="AP699" s="71"/>
      <c r="AQ699" s="238"/>
    </row>
    <row r="700" spans="1:43" ht="30" customHeight="1" thickBot="1" x14ac:dyDescent="0.35">
      <c r="A700" s="1000"/>
      <c r="B700" s="493"/>
      <c r="C700" s="411"/>
      <c r="D700" s="414"/>
      <c r="E700" s="417"/>
      <c r="F700" s="420"/>
      <c r="G700" s="437"/>
      <c r="H700" s="427"/>
      <c r="I700" s="440"/>
      <c r="J700" s="447"/>
      <c r="K700" s="450"/>
      <c r="L700" s="457"/>
      <c r="M700" s="429"/>
      <c r="N700" s="73" t="s">
        <v>52</v>
      </c>
      <c r="O700" s="107">
        <v>0</v>
      </c>
      <c r="P700" s="108">
        <v>0</v>
      </c>
      <c r="Q700" s="108">
        <v>0</v>
      </c>
      <c r="R700" s="109">
        <v>1</v>
      </c>
      <c r="S700" s="85">
        <f t="shared" ref="S700" si="2838">SUM(O700:O700)*M699</f>
        <v>0</v>
      </c>
      <c r="T700" s="86">
        <f t="shared" ref="T700" si="2839">SUM(P700:P700)*M699</f>
        <v>0</v>
      </c>
      <c r="U700" s="86">
        <f t="shared" ref="U700" si="2840">SUM(Q700:Q700)*M699</f>
        <v>0</v>
      </c>
      <c r="V700" s="87">
        <f t="shared" ref="V700" si="2841">SUM(R700:R700)*M699</f>
        <v>0.34</v>
      </c>
      <c r="W700" s="88">
        <f t="shared" si="2628"/>
        <v>0.34</v>
      </c>
      <c r="X700" s="249"/>
      <c r="Y700" s="252"/>
      <c r="Z700" s="255"/>
      <c r="AA700" s="258"/>
      <c r="AB700" s="258"/>
      <c r="AC700" s="369"/>
      <c r="AD700" s="431"/>
      <c r="AE700" s="57"/>
      <c r="AF700" s="235"/>
      <c r="AG700" s="229"/>
      <c r="AH700" s="236"/>
      <c r="AI700" s="236"/>
      <c r="AJ700" s="490"/>
      <c r="AK700" s="69"/>
      <c r="AP700" s="71"/>
      <c r="AQ700" s="239"/>
    </row>
    <row r="701" spans="1:43" ht="30" customHeight="1" x14ac:dyDescent="0.3">
      <c r="A701" s="1000"/>
      <c r="B701" s="493"/>
      <c r="C701" s="411"/>
      <c r="D701" s="414"/>
      <c r="E701" s="417"/>
      <c r="F701" s="420"/>
      <c r="G701" s="453" t="s">
        <v>828</v>
      </c>
      <c r="H701" s="425">
        <v>95</v>
      </c>
      <c r="I701" s="398" t="s">
        <v>829</v>
      </c>
      <c r="J701" s="398" t="s">
        <v>830</v>
      </c>
      <c r="K701" s="401">
        <f>AA701/(W701+W703+W705+W707)</f>
        <v>0.97499999999999998</v>
      </c>
      <c r="L701" s="444" t="s">
        <v>831</v>
      </c>
      <c r="M701" s="406">
        <v>0.25</v>
      </c>
      <c r="N701" s="39" t="s">
        <v>46</v>
      </c>
      <c r="O701" s="63">
        <v>1</v>
      </c>
      <c r="P701" s="63">
        <v>1</v>
      </c>
      <c r="Q701" s="63">
        <v>1</v>
      </c>
      <c r="R701" s="64">
        <v>1</v>
      </c>
      <c r="S701" s="43">
        <f t="shared" ref="S701" si="2842">SUM(O701:O701)*M701</f>
        <v>0.25</v>
      </c>
      <c r="T701" s="44">
        <f t="shared" ref="T701" si="2843">SUM(P701:P701)*M701</f>
        <v>0.25</v>
      </c>
      <c r="U701" s="44">
        <f t="shared" ref="U701" si="2844">SUM(Q701:Q701)*M701</f>
        <v>0.25</v>
      </c>
      <c r="V701" s="45">
        <f t="shared" ref="V701" si="2845">SUM(R701:R701)*M701</f>
        <v>0.25</v>
      </c>
      <c r="W701" s="46">
        <f t="shared" si="2628"/>
        <v>0.25</v>
      </c>
      <c r="X701" s="247">
        <f>+S702+S706+S708+S704</f>
        <v>0.2</v>
      </c>
      <c r="Y701" s="250">
        <f>+T702+T706+T708+T704</f>
        <v>0.5</v>
      </c>
      <c r="Z701" s="253">
        <f>+U702+U706+U708+U704</f>
        <v>0.75</v>
      </c>
      <c r="AA701" s="256">
        <f>+V702+V706+V708+V704</f>
        <v>0.97499999999999998</v>
      </c>
      <c r="AB701" s="256">
        <f>+W702+W706+W708+W704</f>
        <v>0.97499999999999998</v>
      </c>
      <c r="AC701" s="369"/>
      <c r="AD701" s="431"/>
      <c r="AE701" s="47"/>
      <c r="AF701" s="228" t="str">
        <f t="shared" si="2773"/>
        <v>EQUILIBRADA</v>
      </c>
      <c r="AG701" s="228" t="str">
        <f>IF(COUNTIF(AF701:AF708,"PARA MEJORAR")&gt;=1,"PARA MEJORAR","BIEN")</f>
        <v>PARA MEJORAR</v>
      </c>
      <c r="AH701" s="236"/>
      <c r="AI701" s="236"/>
      <c r="AJ701" s="490"/>
      <c r="AK701" s="69"/>
      <c r="AP701" s="71"/>
      <c r="AQ701" s="119"/>
    </row>
    <row r="702" spans="1:43" ht="30" customHeight="1" thickBot="1" x14ac:dyDescent="0.35">
      <c r="A702" s="1000"/>
      <c r="B702" s="493"/>
      <c r="C702" s="411"/>
      <c r="D702" s="414"/>
      <c r="E702" s="417"/>
      <c r="F702" s="420"/>
      <c r="G702" s="454"/>
      <c r="H702" s="426"/>
      <c r="I702" s="399"/>
      <c r="J702" s="399"/>
      <c r="K702" s="402"/>
      <c r="L702" s="434"/>
      <c r="M702" s="407"/>
      <c r="N702" s="49" t="s">
        <v>52</v>
      </c>
      <c r="O702" s="51">
        <v>0.8</v>
      </c>
      <c r="P702" s="51">
        <v>1</v>
      </c>
      <c r="Q702" s="51">
        <v>1</v>
      </c>
      <c r="R702" s="52">
        <v>1</v>
      </c>
      <c r="S702" s="53">
        <f t="shared" ref="S702" si="2846">SUM(O702:O702)*M701</f>
        <v>0.2</v>
      </c>
      <c r="T702" s="54">
        <f t="shared" ref="T702" si="2847">SUM(P702:P702)*M701</f>
        <v>0.25</v>
      </c>
      <c r="U702" s="54">
        <f t="shared" ref="U702" si="2848">SUM(Q702:Q702)*M701</f>
        <v>0.25</v>
      </c>
      <c r="V702" s="55">
        <f t="shared" ref="V702" si="2849">SUM(R702:R702)*M701</f>
        <v>0.25</v>
      </c>
      <c r="W702" s="56">
        <f t="shared" si="2628"/>
        <v>0.25</v>
      </c>
      <c r="X702" s="248"/>
      <c r="Y702" s="251"/>
      <c r="Z702" s="254"/>
      <c r="AA702" s="257"/>
      <c r="AB702" s="257"/>
      <c r="AC702" s="369"/>
      <c r="AD702" s="431"/>
      <c r="AE702" s="57"/>
      <c r="AF702" s="235"/>
      <c r="AG702" s="236"/>
      <c r="AH702" s="236"/>
      <c r="AI702" s="236"/>
      <c r="AJ702" s="490"/>
      <c r="AK702" s="69"/>
      <c r="AP702" s="71"/>
      <c r="AQ702" s="119"/>
    </row>
    <row r="703" spans="1:43" ht="30" customHeight="1" x14ac:dyDescent="0.3">
      <c r="A703" s="1000"/>
      <c r="B703" s="493"/>
      <c r="C703" s="411"/>
      <c r="D703" s="414"/>
      <c r="E703" s="417"/>
      <c r="F703" s="420"/>
      <c r="G703" s="454"/>
      <c r="H703" s="426"/>
      <c r="I703" s="399"/>
      <c r="J703" s="399"/>
      <c r="K703" s="402"/>
      <c r="L703" s="432" t="s">
        <v>832</v>
      </c>
      <c r="M703" s="409">
        <v>0.25</v>
      </c>
      <c r="N703" s="72" t="s">
        <v>46</v>
      </c>
      <c r="O703" s="90">
        <v>0</v>
      </c>
      <c r="P703" s="90">
        <v>1</v>
      </c>
      <c r="Q703" s="90">
        <v>1</v>
      </c>
      <c r="R703" s="89">
        <v>1</v>
      </c>
      <c r="S703" s="65">
        <f t="shared" ref="S703" si="2850">SUM(O703:O703)*M703</f>
        <v>0</v>
      </c>
      <c r="T703" s="66">
        <f t="shared" ref="T703" si="2851">SUM(P703:P703)*M703</f>
        <v>0.25</v>
      </c>
      <c r="U703" s="66">
        <f t="shared" ref="U703" si="2852">SUM(Q703:Q703)*M703</f>
        <v>0.25</v>
      </c>
      <c r="V703" s="67">
        <f t="shared" ref="V703" si="2853">SUM(R703:R703)*M703</f>
        <v>0.25</v>
      </c>
      <c r="W703" s="68">
        <f t="shared" si="2628"/>
        <v>0.25</v>
      </c>
      <c r="X703" s="248"/>
      <c r="Y703" s="251"/>
      <c r="Z703" s="254"/>
      <c r="AA703" s="257"/>
      <c r="AB703" s="257"/>
      <c r="AC703" s="369"/>
      <c r="AD703" s="431"/>
      <c r="AE703" s="47"/>
      <c r="AF703" s="228" t="str">
        <f t="shared" si="2773"/>
        <v>EQUILIBRADA</v>
      </c>
      <c r="AG703" s="236"/>
      <c r="AH703" s="236"/>
      <c r="AI703" s="236"/>
      <c r="AJ703" s="490"/>
      <c r="AK703" s="69"/>
      <c r="AP703" s="71"/>
      <c r="AQ703" s="119"/>
    </row>
    <row r="704" spans="1:43" ht="30" customHeight="1" thickBot="1" x14ac:dyDescent="0.35">
      <c r="A704" s="1000"/>
      <c r="B704" s="493"/>
      <c r="C704" s="411"/>
      <c r="D704" s="414"/>
      <c r="E704" s="417"/>
      <c r="F704" s="420"/>
      <c r="G704" s="454"/>
      <c r="H704" s="426"/>
      <c r="I704" s="399"/>
      <c r="J704" s="399"/>
      <c r="K704" s="402"/>
      <c r="L704" s="434"/>
      <c r="M704" s="407"/>
      <c r="N704" s="49" t="s">
        <v>52</v>
      </c>
      <c r="O704" s="51">
        <v>0</v>
      </c>
      <c r="P704" s="51">
        <v>1</v>
      </c>
      <c r="Q704" s="51">
        <v>1</v>
      </c>
      <c r="R704" s="52">
        <v>1</v>
      </c>
      <c r="S704" s="53">
        <f t="shared" ref="S704" si="2854">SUM(O704:O704)*M703</f>
        <v>0</v>
      </c>
      <c r="T704" s="54">
        <f t="shared" ref="T704" si="2855">SUM(P704:P704)*M703</f>
        <v>0.25</v>
      </c>
      <c r="U704" s="54">
        <f t="shared" ref="U704" si="2856">SUM(Q704:Q704)*M703</f>
        <v>0.25</v>
      </c>
      <c r="V704" s="55">
        <f t="shared" ref="V704" si="2857">SUM(R704:R704)*M703</f>
        <v>0.25</v>
      </c>
      <c r="W704" s="56">
        <f t="shared" si="2628"/>
        <v>0.25</v>
      </c>
      <c r="X704" s="248"/>
      <c r="Y704" s="251"/>
      <c r="Z704" s="254"/>
      <c r="AA704" s="257"/>
      <c r="AB704" s="257"/>
      <c r="AC704" s="369"/>
      <c r="AD704" s="431"/>
      <c r="AE704" s="57"/>
      <c r="AF704" s="235"/>
      <c r="AG704" s="236"/>
      <c r="AH704" s="236"/>
      <c r="AI704" s="236"/>
      <c r="AJ704" s="490"/>
      <c r="AK704" s="69"/>
      <c r="AP704" s="71"/>
      <c r="AQ704" s="119"/>
    </row>
    <row r="705" spans="1:43" ht="30" customHeight="1" x14ac:dyDescent="0.3">
      <c r="A705" s="1000"/>
      <c r="B705" s="493"/>
      <c r="C705" s="411"/>
      <c r="D705" s="414"/>
      <c r="E705" s="417"/>
      <c r="F705" s="420"/>
      <c r="G705" s="454"/>
      <c r="H705" s="426"/>
      <c r="I705" s="399"/>
      <c r="J705" s="399"/>
      <c r="K705" s="402"/>
      <c r="L705" s="432" t="s">
        <v>833</v>
      </c>
      <c r="M705" s="409">
        <v>0.25</v>
      </c>
      <c r="N705" s="72" t="s">
        <v>46</v>
      </c>
      <c r="O705" s="90">
        <v>0</v>
      </c>
      <c r="P705" s="90">
        <v>0</v>
      </c>
      <c r="Q705" s="90">
        <v>1</v>
      </c>
      <c r="R705" s="89">
        <v>1</v>
      </c>
      <c r="S705" s="65">
        <f t="shared" ref="S705" si="2858">SUM(O705:O705)*M705</f>
        <v>0</v>
      </c>
      <c r="T705" s="66">
        <f t="shared" ref="T705" si="2859">SUM(P705:P705)*M705</f>
        <v>0</v>
      </c>
      <c r="U705" s="66">
        <f t="shared" ref="U705" si="2860">SUM(Q705:Q705)*M705</f>
        <v>0.25</v>
      </c>
      <c r="V705" s="67">
        <f t="shared" ref="V705" si="2861">SUM(R705:R705)*M705</f>
        <v>0.25</v>
      </c>
      <c r="W705" s="68">
        <f t="shared" si="2628"/>
        <v>0.25</v>
      </c>
      <c r="X705" s="248"/>
      <c r="Y705" s="251"/>
      <c r="Z705" s="254"/>
      <c r="AA705" s="257"/>
      <c r="AB705" s="257"/>
      <c r="AC705" s="369"/>
      <c r="AD705" s="431"/>
      <c r="AE705" s="47"/>
      <c r="AF705" s="228" t="str">
        <f t="shared" si="2773"/>
        <v>EQUILIBRADA</v>
      </c>
      <c r="AG705" s="236"/>
      <c r="AH705" s="236"/>
      <c r="AI705" s="236"/>
      <c r="AJ705" s="490"/>
      <c r="AK705" s="69"/>
      <c r="AP705" s="71"/>
      <c r="AQ705" s="119"/>
    </row>
    <row r="706" spans="1:43" ht="30" customHeight="1" thickBot="1" x14ac:dyDescent="0.35">
      <c r="A706" s="1000"/>
      <c r="B706" s="493"/>
      <c r="C706" s="411"/>
      <c r="D706" s="414"/>
      <c r="E706" s="417"/>
      <c r="F706" s="420"/>
      <c r="G706" s="454"/>
      <c r="H706" s="426"/>
      <c r="I706" s="399"/>
      <c r="J706" s="399"/>
      <c r="K706" s="402"/>
      <c r="L706" s="434"/>
      <c r="M706" s="407"/>
      <c r="N706" s="49" t="s">
        <v>52</v>
      </c>
      <c r="O706" s="51">
        <v>0</v>
      </c>
      <c r="P706" s="51">
        <v>0</v>
      </c>
      <c r="Q706" s="51">
        <v>1</v>
      </c>
      <c r="R706" s="52">
        <v>1</v>
      </c>
      <c r="S706" s="53">
        <f t="shared" ref="S706" si="2862">SUM(O706:O706)*M705</f>
        <v>0</v>
      </c>
      <c r="T706" s="54">
        <f t="shared" ref="T706" si="2863">SUM(P706:P706)*M705</f>
        <v>0</v>
      </c>
      <c r="U706" s="54">
        <f t="shared" ref="U706" si="2864">SUM(Q706:Q706)*M705</f>
        <v>0.25</v>
      </c>
      <c r="V706" s="55">
        <f t="shared" ref="V706" si="2865">SUM(R706:R706)*M705</f>
        <v>0.25</v>
      </c>
      <c r="W706" s="56">
        <f t="shared" si="2628"/>
        <v>0.25</v>
      </c>
      <c r="X706" s="248"/>
      <c r="Y706" s="251"/>
      <c r="Z706" s="254"/>
      <c r="AA706" s="257"/>
      <c r="AB706" s="257"/>
      <c r="AC706" s="369"/>
      <c r="AD706" s="431"/>
      <c r="AE706" s="57"/>
      <c r="AF706" s="235"/>
      <c r="AG706" s="236"/>
      <c r="AH706" s="236"/>
      <c r="AI706" s="236"/>
      <c r="AJ706" s="490"/>
      <c r="AK706" s="69"/>
      <c r="AP706" s="71"/>
      <c r="AQ706" s="119"/>
    </row>
    <row r="707" spans="1:43" ht="30" customHeight="1" x14ac:dyDescent="0.3">
      <c r="A707" s="1000"/>
      <c r="B707" s="493"/>
      <c r="C707" s="411"/>
      <c r="D707" s="414"/>
      <c r="E707" s="417"/>
      <c r="F707" s="420"/>
      <c r="G707" s="454"/>
      <c r="H707" s="426"/>
      <c r="I707" s="399"/>
      <c r="J707" s="399"/>
      <c r="K707" s="402"/>
      <c r="L707" s="432" t="s">
        <v>834</v>
      </c>
      <c r="M707" s="409">
        <v>0.25</v>
      </c>
      <c r="N707" s="72" t="s">
        <v>46</v>
      </c>
      <c r="O707" s="90">
        <v>0</v>
      </c>
      <c r="P707" s="90">
        <v>0</v>
      </c>
      <c r="Q707" s="90">
        <v>0</v>
      </c>
      <c r="R707" s="89">
        <v>1</v>
      </c>
      <c r="S707" s="65">
        <f t="shared" ref="S707" si="2866">SUM(O707:O707)*M707</f>
        <v>0</v>
      </c>
      <c r="T707" s="66">
        <f t="shared" ref="T707" si="2867">SUM(P707:P707)*M707</f>
        <v>0</v>
      </c>
      <c r="U707" s="66">
        <f t="shared" ref="U707" si="2868">SUM(Q707:Q707)*M707</f>
        <v>0</v>
      </c>
      <c r="V707" s="67">
        <f t="shared" ref="V707" si="2869">SUM(R707:R707)*M707</f>
        <v>0.25</v>
      </c>
      <c r="W707" s="68">
        <f t="shared" si="2628"/>
        <v>0.25</v>
      </c>
      <c r="X707" s="248"/>
      <c r="Y707" s="251"/>
      <c r="Z707" s="254"/>
      <c r="AA707" s="257"/>
      <c r="AB707" s="257"/>
      <c r="AC707" s="369"/>
      <c r="AD707" s="431"/>
      <c r="AE707" s="47"/>
      <c r="AF707" s="228" t="str">
        <f t="shared" si="2773"/>
        <v>PARA MEJORAR</v>
      </c>
      <c r="AG707" s="236"/>
      <c r="AH707" s="236"/>
      <c r="AI707" s="236"/>
      <c r="AJ707" s="490"/>
      <c r="AK707" s="69"/>
      <c r="AP707" s="71"/>
      <c r="AQ707" s="119"/>
    </row>
    <row r="708" spans="1:43" ht="30" customHeight="1" thickBot="1" x14ac:dyDescent="0.35">
      <c r="A708" s="1000"/>
      <c r="B708" s="493"/>
      <c r="C708" s="411"/>
      <c r="D708" s="414"/>
      <c r="E708" s="417"/>
      <c r="F708" s="420"/>
      <c r="G708" s="455"/>
      <c r="H708" s="427"/>
      <c r="I708" s="400"/>
      <c r="J708" s="400"/>
      <c r="K708" s="403"/>
      <c r="L708" s="433"/>
      <c r="M708" s="429"/>
      <c r="N708" s="73" t="s">
        <v>52</v>
      </c>
      <c r="O708" s="75">
        <v>0</v>
      </c>
      <c r="P708" s="75">
        <v>0</v>
      </c>
      <c r="Q708" s="75">
        <v>0</v>
      </c>
      <c r="R708" s="76">
        <v>0.9</v>
      </c>
      <c r="S708" s="85">
        <f t="shared" ref="S708" si="2870">SUM(O708:O708)*M707</f>
        <v>0</v>
      </c>
      <c r="T708" s="86">
        <f t="shared" ref="T708" si="2871">SUM(P708:P708)*M707</f>
        <v>0</v>
      </c>
      <c r="U708" s="86">
        <f t="shared" ref="U708" si="2872">SUM(Q708:Q708)*M707</f>
        <v>0</v>
      </c>
      <c r="V708" s="87">
        <f t="shared" ref="V708" si="2873">SUM(R708:R708)*M707</f>
        <v>0.22500000000000001</v>
      </c>
      <c r="W708" s="88">
        <f t="shared" si="2628"/>
        <v>0.22500000000000001</v>
      </c>
      <c r="X708" s="249"/>
      <c r="Y708" s="252"/>
      <c r="Z708" s="255"/>
      <c r="AA708" s="258"/>
      <c r="AB708" s="258"/>
      <c r="AC708" s="369"/>
      <c r="AD708" s="431"/>
      <c r="AE708" s="57"/>
      <c r="AF708" s="235"/>
      <c r="AG708" s="236"/>
      <c r="AH708" s="236"/>
      <c r="AI708" s="236"/>
      <c r="AJ708" s="490"/>
      <c r="AK708" s="69"/>
      <c r="AP708" s="71"/>
      <c r="AQ708" s="119"/>
    </row>
    <row r="709" spans="1:43" ht="30" customHeight="1" x14ac:dyDescent="0.3">
      <c r="A709" s="1000"/>
      <c r="B709" s="493"/>
      <c r="C709" s="411"/>
      <c r="D709" s="414"/>
      <c r="E709" s="417"/>
      <c r="F709" s="420"/>
      <c r="G709" s="435" t="s">
        <v>835</v>
      </c>
      <c r="H709" s="425">
        <v>96</v>
      </c>
      <c r="I709" s="398" t="s">
        <v>836</v>
      </c>
      <c r="J709" s="438" t="s">
        <v>837</v>
      </c>
      <c r="K709" s="441">
        <f>AA709/(W709+W711)</f>
        <v>1</v>
      </c>
      <c r="L709" s="444" t="s">
        <v>838</v>
      </c>
      <c r="M709" s="406">
        <v>0.5</v>
      </c>
      <c r="N709" s="39" t="s">
        <v>46</v>
      </c>
      <c r="O709" s="63">
        <v>0</v>
      </c>
      <c r="P709" s="63">
        <v>0</v>
      </c>
      <c r="Q709" s="63">
        <v>1</v>
      </c>
      <c r="R709" s="64">
        <v>1</v>
      </c>
      <c r="S709" s="43">
        <f t="shared" ref="S709" si="2874">SUM(O709:O709)*M709</f>
        <v>0</v>
      </c>
      <c r="T709" s="44">
        <f t="shared" ref="T709" si="2875">SUM(P709:P709)*M709</f>
        <v>0</v>
      </c>
      <c r="U709" s="44">
        <f t="shared" ref="U709" si="2876">SUM(Q709:Q709)*M709</f>
        <v>0.5</v>
      </c>
      <c r="V709" s="45">
        <f t="shared" ref="V709" si="2877">SUM(R709:R709)*M709</f>
        <v>0.5</v>
      </c>
      <c r="W709" s="46">
        <f t="shared" si="2628"/>
        <v>0.5</v>
      </c>
      <c r="X709" s="247">
        <f>+S710+S712</f>
        <v>0</v>
      </c>
      <c r="Y709" s="250">
        <f>+T710+T712</f>
        <v>0</v>
      </c>
      <c r="Z709" s="253">
        <f>+U710+U712</f>
        <v>0.33300000000000002</v>
      </c>
      <c r="AA709" s="256">
        <f>+V710+V712</f>
        <v>1</v>
      </c>
      <c r="AB709" s="256">
        <f>+W710+W712</f>
        <v>1</v>
      </c>
      <c r="AC709" s="369"/>
      <c r="AD709" s="431"/>
      <c r="AE709" s="47"/>
      <c r="AF709" s="228" t="str">
        <f t="shared" si="2773"/>
        <v>EQUILIBRADA</v>
      </c>
      <c r="AG709" s="228" t="str">
        <f>IF(COUNTIF(AF709:AF712,"PARA MEJORAR")&gt;=1,"PARA MEJORAR","BIEN")</f>
        <v>BIEN</v>
      </c>
      <c r="AH709" s="236"/>
      <c r="AI709" s="236"/>
      <c r="AJ709" s="490"/>
      <c r="AK709" s="69"/>
      <c r="AP709" s="71"/>
      <c r="AQ709" s="119"/>
    </row>
    <row r="710" spans="1:43" ht="30" customHeight="1" thickBot="1" x14ac:dyDescent="0.35">
      <c r="A710" s="1000"/>
      <c r="B710" s="493"/>
      <c r="C710" s="411"/>
      <c r="D710" s="414"/>
      <c r="E710" s="417"/>
      <c r="F710" s="420"/>
      <c r="G710" s="436"/>
      <c r="H710" s="426"/>
      <c r="I710" s="399"/>
      <c r="J710" s="439"/>
      <c r="K710" s="442"/>
      <c r="L710" s="434"/>
      <c r="M710" s="407"/>
      <c r="N710" s="49" t="s">
        <v>52</v>
      </c>
      <c r="O710" s="51">
        <v>0</v>
      </c>
      <c r="P710" s="51">
        <v>0</v>
      </c>
      <c r="Q710" s="51">
        <v>0.66600000000000004</v>
      </c>
      <c r="R710" s="52">
        <v>1</v>
      </c>
      <c r="S710" s="53">
        <f t="shared" ref="S710" si="2878">SUM(O710:O710)*M709</f>
        <v>0</v>
      </c>
      <c r="T710" s="54">
        <f t="shared" ref="T710" si="2879">SUM(P710:P710)*M709</f>
        <v>0</v>
      </c>
      <c r="U710" s="54">
        <f t="shared" ref="U710" si="2880">SUM(Q710:Q710)*M709</f>
        <v>0.33300000000000002</v>
      </c>
      <c r="V710" s="55">
        <f t="shared" ref="V710" si="2881">SUM(R710:R710)*M709</f>
        <v>0.5</v>
      </c>
      <c r="W710" s="56">
        <f t="shared" si="2628"/>
        <v>0.5</v>
      </c>
      <c r="X710" s="248"/>
      <c r="Y710" s="251"/>
      <c r="Z710" s="254"/>
      <c r="AA710" s="257"/>
      <c r="AB710" s="257"/>
      <c r="AC710" s="369"/>
      <c r="AD710" s="431"/>
      <c r="AE710" s="57"/>
      <c r="AF710" s="235"/>
      <c r="AG710" s="236"/>
      <c r="AH710" s="236"/>
      <c r="AI710" s="236"/>
      <c r="AJ710" s="490"/>
      <c r="AK710" s="69"/>
      <c r="AP710" s="71"/>
      <c r="AQ710" s="119"/>
    </row>
    <row r="711" spans="1:43" ht="30" customHeight="1" x14ac:dyDescent="0.3">
      <c r="A711" s="1000"/>
      <c r="B711" s="493"/>
      <c r="C711" s="411"/>
      <c r="D711" s="414"/>
      <c r="E711" s="417"/>
      <c r="F711" s="420"/>
      <c r="G711" s="436"/>
      <c r="H711" s="426"/>
      <c r="I711" s="399"/>
      <c r="J711" s="439"/>
      <c r="K711" s="442"/>
      <c r="L711" s="432" t="s">
        <v>839</v>
      </c>
      <c r="M711" s="409">
        <v>0.5</v>
      </c>
      <c r="N711" s="72" t="s">
        <v>46</v>
      </c>
      <c r="O711" s="90">
        <v>0</v>
      </c>
      <c r="P711" s="90">
        <v>0</v>
      </c>
      <c r="Q711" s="90">
        <v>0</v>
      </c>
      <c r="R711" s="89">
        <v>1</v>
      </c>
      <c r="S711" s="65">
        <f t="shared" ref="S711" si="2882">SUM(O711:O711)*M711</f>
        <v>0</v>
      </c>
      <c r="T711" s="66">
        <f t="shared" ref="T711" si="2883">SUM(P711:P711)*M711</f>
        <v>0</v>
      </c>
      <c r="U711" s="66">
        <f t="shared" ref="U711" si="2884">SUM(Q711:Q711)*M711</f>
        <v>0</v>
      </c>
      <c r="V711" s="67">
        <f t="shared" ref="V711" si="2885">SUM(R711:R711)*M711</f>
        <v>0.5</v>
      </c>
      <c r="W711" s="68">
        <f t="shared" ref="W711:W774" si="2886">MAX(S711:V711)</f>
        <v>0.5</v>
      </c>
      <c r="X711" s="248"/>
      <c r="Y711" s="251"/>
      <c r="Z711" s="254"/>
      <c r="AA711" s="257"/>
      <c r="AB711" s="257"/>
      <c r="AC711" s="369"/>
      <c r="AD711" s="431"/>
      <c r="AE711" s="47"/>
      <c r="AF711" s="228" t="str">
        <f t="shared" si="2773"/>
        <v>EQUILIBRADA</v>
      </c>
      <c r="AG711" s="236"/>
      <c r="AH711" s="236"/>
      <c r="AI711" s="236"/>
      <c r="AJ711" s="490"/>
      <c r="AK711" s="69"/>
      <c r="AP711" s="71"/>
      <c r="AQ711" s="119"/>
    </row>
    <row r="712" spans="1:43" ht="30" customHeight="1" thickBot="1" x14ac:dyDescent="0.35">
      <c r="A712" s="1000"/>
      <c r="B712" s="493"/>
      <c r="C712" s="411"/>
      <c r="D712" s="414"/>
      <c r="E712" s="417"/>
      <c r="F712" s="420"/>
      <c r="G712" s="437"/>
      <c r="H712" s="427"/>
      <c r="I712" s="400"/>
      <c r="J712" s="440"/>
      <c r="K712" s="443"/>
      <c r="L712" s="433"/>
      <c r="M712" s="429"/>
      <c r="N712" s="73" t="s">
        <v>52</v>
      </c>
      <c r="O712" s="75">
        <v>0</v>
      </c>
      <c r="P712" s="75">
        <v>0</v>
      </c>
      <c r="Q712" s="75">
        <v>0</v>
      </c>
      <c r="R712" s="76">
        <v>1</v>
      </c>
      <c r="S712" s="85">
        <f t="shared" ref="S712" si="2887">SUM(O712:O712)*M711</f>
        <v>0</v>
      </c>
      <c r="T712" s="86">
        <f t="shared" ref="T712" si="2888">SUM(P712:P712)*M711</f>
        <v>0</v>
      </c>
      <c r="U712" s="86">
        <f t="shared" ref="U712" si="2889">SUM(Q712:Q712)*M711</f>
        <v>0</v>
      </c>
      <c r="V712" s="87">
        <f t="shared" ref="V712" si="2890">SUM(R712:R712)*M711</f>
        <v>0.5</v>
      </c>
      <c r="W712" s="88">
        <f t="shared" si="2886"/>
        <v>0.5</v>
      </c>
      <c r="X712" s="249"/>
      <c r="Y712" s="252"/>
      <c r="Z712" s="255"/>
      <c r="AA712" s="258"/>
      <c r="AB712" s="258"/>
      <c r="AC712" s="369"/>
      <c r="AD712" s="431"/>
      <c r="AE712" s="57"/>
      <c r="AF712" s="235"/>
      <c r="AG712" s="229"/>
      <c r="AH712" s="236"/>
      <c r="AI712" s="236"/>
      <c r="AJ712" s="490"/>
      <c r="AK712" s="69"/>
      <c r="AP712" s="71"/>
      <c r="AQ712" s="119"/>
    </row>
    <row r="713" spans="1:43" ht="30" customHeight="1" x14ac:dyDescent="0.3">
      <c r="A713" s="1000"/>
      <c r="B713" s="493"/>
      <c r="C713" s="411"/>
      <c r="D713" s="414"/>
      <c r="E713" s="417"/>
      <c r="F713" s="420"/>
      <c r="G713" s="435" t="s">
        <v>840</v>
      </c>
      <c r="H713" s="425">
        <v>97</v>
      </c>
      <c r="I713" s="398" t="s">
        <v>841</v>
      </c>
      <c r="J713" s="438" t="s">
        <v>842</v>
      </c>
      <c r="K713" s="441">
        <f>AA713/(W713+W715+W717+W719)</f>
        <v>1</v>
      </c>
      <c r="L713" s="444" t="s">
        <v>843</v>
      </c>
      <c r="M713" s="406">
        <v>0.2</v>
      </c>
      <c r="N713" s="39" t="s">
        <v>46</v>
      </c>
      <c r="O713" s="63">
        <v>1</v>
      </c>
      <c r="P713" s="63">
        <v>1</v>
      </c>
      <c r="Q713" s="90">
        <v>1</v>
      </c>
      <c r="R713" s="89">
        <v>1</v>
      </c>
      <c r="S713" s="43">
        <f t="shared" ref="S713" si="2891">SUM(O713:O713)*M713</f>
        <v>0.2</v>
      </c>
      <c r="T713" s="44">
        <f t="shared" ref="T713" si="2892">SUM(P713:P713)*M713</f>
        <v>0.2</v>
      </c>
      <c r="U713" s="44">
        <f t="shared" ref="U713" si="2893">SUM(Q713:Q713)*M713</f>
        <v>0.2</v>
      </c>
      <c r="V713" s="45">
        <f t="shared" ref="V713" si="2894">SUM(R713:R713)*M713</f>
        <v>0.2</v>
      </c>
      <c r="W713" s="46">
        <f t="shared" si="2886"/>
        <v>0.2</v>
      </c>
      <c r="X713" s="247">
        <f>+S714+S718+S720+S716</f>
        <v>0.5</v>
      </c>
      <c r="Y713" s="250">
        <f>+T714+T718+T720+T716</f>
        <v>0.8</v>
      </c>
      <c r="Z713" s="253">
        <f>+U714+U718+U720+U716</f>
        <v>1</v>
      </c>
      <c r="AA713" s="256">
        <f>+V714+V718+V720+V716</f>
        <v>1</v>
      </c>
      <c r="AB713" s="256">
        <f>+W714+W718+W720+W716</f>
        <v>1</v>
      </c>
      <c r="AC713" s="369"/>
      <c r="AD713" s="431"/>
      <c r="AE713" s="47"/>
      <c r="AF713" s="228" t="str">
        <f t="shared" si="2773"/>
        <v>EQUILIBRADA</v>
      </c>
      <c r="AG713" s="228" t="str">
        <f>IF(COUNTIF(AF713:AF720,"PARA MEJORAR")&gt;=1,"PARA MEJORAR","BIEN")</f>
        <v>BIEN</v>
      </c>
      <c r="AH713" s="236"/>
      <c r="AI713" s="236"/>
      <c r="AJ713" s="490"/>
      <c r="AK713" s="69"/>
      <c r="AP713" s="71"/>
      <c r="AQ713" s="119"/>
    </row>
    <row r="714" spans="1:43" ht="30" customHeight="1" thickBot="1" x14ac:dyDescent="0.35">
      <c r="A714" s="1000"/>
      <c r="B714" s="493"/>
      <c r="C714" s="411"/>
      <c r="D714" s="414"/>
      <c r="E714" s="417"/>
      <c r="F714" s="420"/>
      <c r="G714" s="436"/>
      <c r="H714" s="426"/>
      <c r="I714" s="399"/>
      <c r="J714" s="439"/>
      <c r="K714" s="442"/>
      <c r="L714" s="434"/>
      <c r="M714" s="407"/>
      <c r="N714" s="49" t="s">
        <v>52</v>
      </c>
      <c r="O714" s="51">
        <v>1</v>
      </c>
      <c r="P714" s="51">
        <v>1</v>
      </c>
      <c r="Q714" s="51">
        <v>1</v>
      </c>
      <c r="R714" s="52">
        <v>1</v>
      </c>
      <c r="S714" s="53">
        <f t="shared" ref="S714" si="2895">SUM(O714:O714)*M713</f>
        <v>0.2</v>
      </c>
      <c r="T714" s="54">
        <f t="shared" ref="T714" si="2896">SUM(P714:P714)*M713</f>
        <v>0.2</v>
      </c>
      <c r="U714" s="54">
        <f t="shared" ref="U714" si="2897">SUM(Q714:Q714)*M713</f>
        <v>0.2</v>
      </c>
      <c r="V714" s="55">
        <f t="shared" ref="V714" si="2898">SUM(R714:R714)*M713</f>
        <v>0.2</v>
      </c>
      <c r="W714" s="56">
        <f t="shared" si="2886"/>
        <v>0.2</v>
      </c>
      <c r="X714" s="248"/>
      <c r="Y714" s="251"/>
      <c r="Z714" s="254"/>
      <c r="AA714" s="257"/>
      <c r="AB714" s="257"/>
      <c r="AC714" s="369"/>
      <c r="AD714" s="431"/>
      <c r="AE714" s="57"/>
      <c r="AF714" s="235"/>
      <c r="AG714" s="236"/>
      <c r="AH714" s="236"/>
      <c r="AI714" s="236"/>
      <c r="AJ714" s="490"/>
      <c r="AK714" s="69"/>
      <c r="AP714" s="71"/>
      <c r="AQ714" s="119"/>
    </row>
    <row r="715" spans="1:43" ht="30" customHeight="1" x14ac:dyDescent="0.3">
      <c r="A715" s="1000"/>
      <c r="B715" s="493"/>
      <c r="C715" s="411"/>
      <c r="D715" s="414"/>
      <c r="E715" s="417"/>
      <c r="F715" s="420"/>
      <c r="G715" s="436"/>
      <c r="H715" s="426"/>
      <c r="I715" s="399"/>
      <c r="J715" s="439"/>
      <c r="K715" s="442"/>
      <c r="L715" s="432" t="s">
        <v>844</v>
      </c>
      <c r="M715" s="409">
        <v>0.3</v>
      </c>
      <c r="N715" s="72" t="s">
        <v>46</v>
      </c>
      <c r="O715" s="90">
        <v>1</v>
      </c>
      <c r="P715" s="90">
        <v>1</v>
      </c>
      <c r="Q715" s="90">
        <v>1</v>
      </c>
      <c r="R715" s="89">
        <v>1</v>
      </c>
      <c r="S715" s="65">
        <f t="shared" ref="S715" si="2899">SUM(O715:O715)*M715</f>
        <v>0.3</v>
      </c>
      <c r="T715" s="66">
        <f t="shared" ref="T715" si="2900">SUM(P715:P715)*M715</f>
        <v>0.3</v>
      </c>
      <c r="U715" s="66">
        <f t="shared" ref="U715" si="2901">SUM(Q715:Q715)*M715</f>
        <v>0.3</v>
      </c>
      <c r="V715" s="67">
        <f t="shared" ref="V715" si="2902">SUM(R715:R715)*M715</f>
        <v>0.3</v>
      </c>
      <c r="W715" s="68">
        <f t="shared" si="2886"/>
        <v>0.3</v>
      </c>
      <c r="X715" s="248"/>
      <c r="Y715" s="251"/>
      <c r="Z715" s="254"/>
      <c r="AA715" s="257"/>
      <c r="AB715" s="257"/>
      <c r="AC715" s="369"/>
      <c r="AD715" s="431"/>
      <c r="AE715" s="47"/>
      <c r="AF715" s="228" t="str">
        <f t="shared" si="2773"/>
        <v>EQUILIBRADA</v>
      </c>
      <c r="AG715" s="236"/>
      <c r="AH715" s="236"/>
      <c r="AI715" s="236"/>
      <c r="AJ715" s="490"/>
      <c r="AK715" s="69"/>
      <c r="AP715" s="71"/>
      <c r="AQ715" s="119"/>
    </row>
    <row r="716" spans="1:43" ht="30" customHeight="1" thickBot="1" x14ac:dyDescent="0.35">
      <c r="A716" s="1000"/>
      <c r="B716" s="493"/>
      <c r="C716" s="411"/>
      <c r="D716" s="414"/>
      <c r="E716" s="417"/>
      <c r="F716" s="420"/>
      <c r="G716" s="436"/>
      <c r="H716" s="426"/>
      <c r="I716" s="399"/>
      <c r="J716" s="439"/>
      <c r="K716" s="442"/>
      <c r="L716" s="434"/>
      <c r="M716" s="407"/>
      <c r="N716" s="49" t="s">
        <v>52</v>
      </c>
      <c r="O716" s="51">
        <v>1</v>
      </c>
      <c r="P716" s="51">
        <v>1</v>
      </c>
      <c r="Q716" s="51">
        <v>1</v>
      </c>
      <c r="R716" s="52">
        <v>1</v>
      </c>
      <c r="S716" s="53">
        <f t="shared" ref="S716" si="2903">SUM(O716:O716)*M715</f>
        <v>0.3</v>
      </c>
      <c r="T716" s="54">
        <f t="shared" ref="T716" si="2904">SUM(P716:P716)*M715</f>
        <v>0.3</v>
      </c>
      <c r="U716" s="54">
        <f t="shared" ref="U716" si="2905">SUM(Q716:Q716)*M715</f>
        <v>0.3</v>
      </c>
      <c r="V716" s="55">
        <f t="shared" ref="V716" si="2906">SUM(R716:R716)*M715</f>
        <v>0.3</v>
      </c>
      <c r="W716" s="56">
        <f t="shared" si="2886"/>
        <v>0.3</v>
      </c>
      <c r="X716" s="248"/>
      <c r="Y716" s="251"/>
      <c r="Z716" s="254"/>
      <c r="AA716" s="257"/>
      <c r="AB716" s="257"/>
      <c r="AC716" s="369"/>
      <c r="AD716" s="431"/>
      <c r="AE716" s="57"/>
      <c r="AF716" s="235"/>
      <c r="AG716" s="236"/>
      <c r="AH716" s="236"/>
      <c r="AI716" s="236"/>
      <c r="AJ716" s="490"/>
      <c r="AK716" s="69"/>
      <c r="AP716" s="71"/>
      <c r="AQ716" s="119"/>
    </row>
    <row r="717" spans="1:43" ht="30" customHeight="1" x14ac:dyDescent="0.3">
      <c r="A717" s="1000"/>
      <c r="B717" s="493"/>
      <c r="C717" s="411"/>
      <c r="D717" s="414"/>
      <c r="E717" s="417"/>
      <c r="F717" s="420"/>
      <c r="G717" s="436"/>
      <c r="H717" s="426"/>
      <c r="I717" s="399"/>
      <c r="J717" s="439"/>
      <c r="K717" s="442"/>
      <c r="L717" s="432" t="s">
        <v>845</v>
      </c>
      <c r="M717" s="409">
        <v>0.3</v>
      </c>
      <c r="N717" s="72" t="s">
        <v>46</v>
      </c>
      <c r="O717" s="90">
        <v>0</v>
      </c>
      <c r="P717" s="90">
        <v>1</v>
      </c>
      <c r="Q717" s="90">
        <v>1</v>
      </c>
      <c r="R717" s="89">
        <v>1</v>
      </c>
      <c r="S717" s="65">
        <f t="shared" ref="S717" si="2907">SUM(O717:O717)*M717</f>
        <v>0</v>
      </c>
      <c r="T717" s="66">
        <f t="shared" ref="T717" si="2908">SUM(P717:P717)*M717</f>
        <v>0.3</v>
      </c>
      <c r="U717" s="66">
        <f t="shared" ref="U717" si="2909">SUM(Q717:Q717)*M717</f>
        <v>0.3</v>
      </c>
      <c r="V717" s="67">
        <f t="shared" ref="V717" si="2910">SUM(R717:R717)*M717</f>
        <v>0.3</v>
      </c>
      <c r="W717" s="68">
        <f t="shared" si="2886"/>
        <v>0.3</v>
      </c>
      <c r="X717" s="248"/>
      <c r="Y717" s="251"/>
      <c r="Z717" s="254"/>
      <c r="AA717" s="257"/>
      <c r="AB717" s="257"/>
      <c r="AC717" s="369"/>
      <c r="AD717" s="431"/>
      <c r="AE717" s="47"/>
      <c r="AF717" s="228" t="str">
        <f t="shared" si="2773"/>
        <v>EQUILIBRADA</v>
      </c>
      <c r="AG717" s="236"/>
      <c r="AH717" s="236"/>
      <c r="AI717" s="236"/>
      <c r="AJ717" s="490"/>
      <c r="AK717" s="69"/>
      <c r="AP717" s="71"/>
      <c r="AQ717" s="119"/>
    </row>
    <row r="718" spans="1:43" ht="30" customHeight="1" thickBot="1" x14ac:dyDescent="0.35">
      <c r="A718" s="1000"/>
      <c r="B718" s="493"/>
      <c r="C718" s="411"/>
      <c r="D718" s="414"/>
      <c r="E718" s="417"/>
      <c r="F718" s="420"/>
      <c r="G718" s="436"/>
      <c r="H718" s="426"/>
      <c r="I718" s="399"/>
      <c r="J718" s="439"/>
      <c r="K718" s="442"/>
      <c r="L718" s="434"/>
      <c r="M718" s="407"/>
      <c r="N718" s="49" t="s">
        <v>52</v>
      </c>
      <c r="O718" s="51">
        <v>0</v>
      </c>
      <c r="P718" s="51">
        <v>1</v>
      </c>
      <c r="Q718" s="51">
        <v>1</v>
      </c>
      <c r="R718" s="52">
        <v>1</v>
      </c>
      <c r="S718" s="53">
        <f t="shared" ref="S718" si="2911">SUM(O718:O718)*M717</f>
        <v>0</v>
      </c>
      <c r="T718" s="54">
        <f t="shared" ref="T718" si="2912">SUM(P718:P718)*M717</f>
        <v>0.3</v>
      </c>
      <c r="U718" s="54">
        <f t="shared" ref="U718" si="2913">SUM(Q718:Q718)*M717</f>
        <v>0.3</v>
      </c>
      <c r="V718" s="55">
        <f t="shared" ref="V718" si="2914">SUM(R718:R718)*M717</f>
        <v>0.3</v>
      </c>
      <c r="W718" s="56">
        <f t="shared" si="2886"/>
        <v>0.3</v>
      </c>
      <c r="X718" s="248"/>
      <c r="Y718" s="251"/>
      <c r="Z718" s="254"/>
      <c r="AA718" s="257"/>
      <c r="AB718" s="257"/>
      <c r="AC718" s="369"/>
      <c r="AD718" s="431"/>
      <c r="AE718" s="57"/>
      <c r="AF718" s="235"/>
      <c r="AG718" s="236"/>
      <c r="AH718" s="236"/>
      <c r="AI718" s="236"/>
      <c r="AJ718" s="490"/>
      <c r="AK718" s="69"/>
      <c r="AP718" s="71"/>
      <c r="AQ718" s="119"/>
    </row>
    <row r="719" spans="1:43" ht="30" customHeight="1" x14ac:dyDescent="0.3">
      <c r="A719" s="1000"/>
      <c r="B719" s="493"/>
      <c r="C719" s="411"/>
      <c r="D719" s="414"/>
      <c r="E719" s="417"/>
      <c r="F719" s="420"/>
      <c r="G719" s="436"/>
      <c r="H719" s="426"/>
      <c r="I719" s="399"/>
      <c r="J719" s="439"/>
      <c r="K719" s="442"/>
      <c r="L719" s="432" t="s">
        <v>846</v>
      </c>
      <c r="M719" s="409">
        <v>0.2</v>
      </c>
      <c r="N719" s="72" t="s">
        <v>46</v>
      </c>
      <c r="O719" s="90">
        <v>0</v>
      </c>
      <c r="P719" s="90">
        <v>0.3</v>
      </c>
      <c r="Q719" s="90">
        <v>0.7</v>
      </c>
      <c r="R719" s="89">
        <v>1</v>
      </c>
      <c r="S719" s="65">
        <f t="shared" ref="S719" si="2915">SUM(O719:O719)*M719</f>
        <v>0</v>
      </c>
      <c r="T719" s="66">
        <f t="shared" ref="T719" si="2916">SUM(P719:P719)*M719</f>
        <v>0.06</v>
      </c>
      <c r="U719" s="66">
        <f t="shared" ref="U719" si="2917">SUM(Q719:Q719)*M719</f>
        <v>0.13999999999999999</v>
      </c>
      <c r="V719" s="67">
        <f t="shared" ref="V719" si="2918">SUM(R719:R719)*M719</f>
        <v>0.2</v>
      </c>
      <c r="W719" s="68">
        <f t="shared" si="2886"/>
        <v>0.2</v>
      </c>
      <c r="X719" s="248"/>
      <c r="Y719" s="251"/>
      <c r="Z719" s="254"/>
      <c r="AA719" s="257"/>
      <c r="AB719" s="257"/>
      <c r="AC719" s="369"/>
      <c r="AD719" s="431"/>
      <c r="AE719" s="47"/>
      <c r="AF719" s="228" t="str">
        <f t="shared" si="2773"/>
        <v>EQUILIBRADA</v>
      </c>
      <c r="AG719" s="236"/>
      <c r="AH719" s="236"/>
      <c r="AI719" s="236"/>
      <c r="AJ719" s="490"/>
      <c r="AK719" s="69"/>
      <c r="AP719" s="71"/>
      <c r="AQ719" s="119"/>
    </row>
    <row r="720" spans="1:43" ht="30" customHeight="1" thickBot="1" x14ac:dyDescent="0.35">
      <c r="A720" s="1000"/>
      <c r="B720" s="493"/>
      <c r="C720" s="411"/>
      <c r="D720" s="414"/>
      <c r="E720" s="417"/>
      <c r="F720" s="420"/>
      <c r="G720" s="437"/>
      <c r="H720" s="427"/>
      <c r="I720" s="400"/>
      <c r="J720" s="440"/>
      <c r="K720" s="443"/>
      <c r="L720" s="433"/>
      <c r="M720" s="429"/>
      <c r="N720" s="73" t="s">
        <v>52</v>
      </c>
      <c r="O720" s="75">
        <v>0</v>
      </c>
      <c r="P720" s="75">
        <v>0</v>
      </c>
      <c r="Q720" s="75">
        <v>1</v>
      </c>
      <c r="R720" s="76">
        <v>1</v>
      </c>
      <c r="S720" s="85">
        <f t="shared" ref="S720" si="2919">SUM(O720:O720)*M719</f>
        <v>0</v>
      </c>
      <c r="T720" s="86">
        <f t="shared" ref="T720" si="2920">SUM(P720:P720)*M719</f>
        <v>0</v>
      </c>
      <c r="U720" s="86">
        <f t="shared" ref="U720" si="2921">SUM(Q720:Q720)*M719</f>
        <v>0.2</v>
      </c>
      <c r="V720" s="87">
        <f t="shared" ref="V720" si="2922">SUM(R720:R720)*M719</f>
        <v>0.2</v>
      </c>
      <c r="W720" s="88">
        <f t="shared" si="2886"/>
        <v>0.2</v>
      </c>
      <c r="X720" s="249"/>
      <c r="Y720" s="252"/>
      <c r="Z720" s="255"/>
      <c r="AA720" s="258"/>
      <c r="AB720" s="258"/>
      <c r="AC720" s="369"/>
      <c r="AD720" s="431"/>
      <c r="AE720" s="57"/>
      <c r="AF720" s="235"/>
      <c r="AG720" s="236"/>
      <c r="AH720" s="236"/>
      <c r="AI720" s="236"/>
      <c r="AJ720" s="490"/>
      <c r="AK720" s="69"/>
      <c r="AP720" s="71"/>
      <c r="AQ720" s="119"/>
    </row>
    <row r="721" spans="1:43" ht="30" customHeight="1" x14ac:dyDescent="0.3">
      <c r="A721" s="1000"/>
      <c r="B721" s="493"/>
      <c r="C721" s="411"/>
      <c r="D721" s="414"/>
      <c r="E721" s="417"/>
      <c r="F721" s="420"/>
      <c r="G721" s="435" t="s">
        <v>847</v>
      </c>
      <c r="H721" s="425" t="s">
        <v>848</v>
      </c>
      <c r="I721" s="398" t="s">
        <v>849</v>
      </c>
      <c r="J721" s="438" t="s">
        <v>850</v>
      </c>
      <c r="K721" s="441">
        <f>AA721/(W721+W723+W725+W727)</f>
        <v>1</v>
      </c>
      <c r="L721" s="444" t="s">
        <v>851</v>
      </c>
      <c r="M721" s="406">
        <v>0.2</v>
      </c>
      <c r="N721" s="39" t="s">
        <v>46</v>
      </c>
      <c r="O721" s="63">
        <v>0</v>
      </c>
      <c r="P721" s="63">
        <v>1</v>
      </c>
      <c r="Q721" s="90">
        <v>1</v>
      </c>
      <c r="R721" s="89">
        <v>1</v>
      </c>
      <c r="S721" s="43">
        <f t="shared" ref="S721" si="2923">SUM(O721:O721)*M721</f>
        <v>0</v>
      </c>
      <c r="T721" s="44">
        <f t="shared" ref="T721" si="2924">SUM(P721:P721)*M721</f>
        <v>0.2</v>
      </c>
      <c r="U721" s="44">
        <f t="shared" ref="U721" si="2925">SUM(Q721:Q721)*M721</f>
        <v>0.2</v>
      </c>
      <c r="V721" s="45">
        <f t="shared" ref="V721" si="2926">SUM(R721:R721)*M721</f>
        <v>0.2</v>
      </c>
      <c r="W721" s="46">
        <f t="shared" si="2886"/>
        <v>0.2</v>
      </c>
      <c r="X721" s="247">
        <f>+S722+S726+S728+S724</f>
        <v>0</v>
      </c>
      <c r="Y721" s="250">
        <f>+T722+T726+T728+T724</f>
        <v>0.38</v>
      </c>
      <c r="Z721" s="253">
        <f>+U722+U726+U728+U724</f>
        <v>0.8600000000000001</v>
      </c>
      <c r="AA721" s="256">
        <f>+V722+V726+V728+V724</f>
        <v>1</v>
      </c>
      <c r="AB721" s="256">
        <f>+W722+W726+W728+W724</f>
        <v>1</v>
      </c>
      <c r="AC721" s="369"/>
      <c r="AD721" s="431"/>
      <c r="AE721" s="47"/>
      <c r="AF721" s="228" t="str">
        <f t="shared" si="2773"/>
        <v>EQUILIBRADA</v>
      </c>
      <c r="AG721" s="228" t="str">
        <f>IF(COUNTIF(AF721:AF728,"PARA MEJORAR")&gt;=1,"PARA MEJORAR","BIEN")</f>
        <v>BIEN</v>
      </c>
      <c r="AH721" s="236"/>
      <c r="AI721" s="236"/>
      <c r="AJ721" s="490"/>
      <c r="AK721" s="69"/>
      <c r="AP721" s="71"/>
      <c r="AQ721" s="119"/>
    </row>
    <row r="722" spans="1:43" ht="30" customHeight="1" thickBot="1" x14ac:dyDescent="0.35">
      <c r="A722" s="1000"/>
      <c r="B722" s="493"/>
      <c r="C722" s="411"/>
      <c r="D722" s="414"/>
      <c r="E722" s="417"/>
      <c r="F722" s="420"/>
      <c r="G722" s="436"/>
      <c r="H722" s="426"/>
      <c r="I722" s="399"/>
      <c r="J722" s="439"/>
      <c r="K722" s="442"/>
      <c r="L722" s="434"/>
      <c r="M722" s="407"/>
      <c r="N722" s="49" t="s">
        <v>52</v>
      </c>
      <c r="O722" s="51">
        <v>0</v>
      </c>
      <c r="P722" s="51">
        <v>1</v>
      </c>
      <c r="Q722" s="51">
        <v>1</v>
      </c>
      <c r="R722" s="52">
        <v>1</v>
      </c>
      <c r="S722" s="53">
        <f t="shared" ref="S722" si="2927">SUM(O722:O722)*M721</f>
        <v>0</v>
      </c>
      <c r="T722" s="54">
        <f t="shared" ref="T722" si="2928">SUM(P722:P722)*M721</f>
        <v>0.2</v>
      </c>
      <c r="U722" s="54">
        <f t="shared" ref="U722" si="2929">SUM(Q722:Q722)*M721</f>
        <v>0.2</v>
      </c>
      <c r="V722" s="55">
        <f t="shared" ref="V722" si="2930">SUM(R722:R722)*M721</f>
        <v>0.2</v>
      </c>
      <c r="W722" s="56">
        <f t="shared" si="2886"/>
        <v>0.2</v>
      </c>
      <c r="X722" s="248"/>
      <c r="Y722" s="251"/>
      <c r="Z722" s="254"/>
      <c r="AA722" s="257"/>
      <c r="AB722" s="257"/>
      <c r="AC722" s="369"/>
      <c r="AD722" s="431"/>
      <c r="AE722" s="57"/>
      <c r="AF722" s="235"/>
      <c r="AG722" s="236"/>
      <c r="AH722" s="236"/>
      <c r="AI722" s="236"/>
      <c r="AJ722" s="490"/>
      <c r="AK722" s="69"/>
      <c r="AP722" s="71"/>
      <c r="AQ722" s="119"/>
    </row>
    <row r="723" spans="1:43" ht="30" customHeight="1" x14ac:dyDescent="0.3">
      <c r="A723" s="1000"/>
      <c r="B723" s="493"/>
      <c r="C723" s="411"/>
      <c r="D723" s="414"/>
      <c r="E723" s="417"/>
      <c r="F723" s="420"/>
      <c r="G723" s="436"/>
      <c r="H723" s="426"/>
      <c r="I723" s="399"/>
      <c r="J723" s="439"/>
      <c r="K723" s="442"/>
      <c r="L723" s="432" t="s">
        <v>844</v>
      </c>
      <c r="M723" s="409">
        <v>0.3</v>
      </c>
      <c r="N723" s="72" t="s">
        <v>46</v>
      </c>
      <c r="O723" s="90">
        <v>0</v>
      </c>
      <c r="P723" s="90">
        <v>1</v>
      </c>
      <c r="Q723" s="90">
        <v>1</v>
      </c>
      <c r="R723" s="89">
        <v>1</v>
      </c>
      <c r="S723" s="65">
        <f t="shared" ref="S723" si="2931">SUM(O723:O723)*M723</f>
        <v>0</v>
      </c>
      <c r="T723" s="66">
        <f t="shared" ref="T723" si="2932">SUM(P723:P723)*M723</f>
        <v>0.3</v>
      </c>
      <c r="U723" s="66">
        <f t="shared" ref="U723" si="2933">SUM(Q723:Q723)*M723</f>
        <v>0.3</v>
      </c>
      <c r="V723" s="67">
        <f t="shared" ref="V723" si="2934">SUM(R723:R723)*M723</f>
        <v>0.3</v>
      </c>
      <c r="W723" s="68">
        <f t="shared" si="2886"/>
        <v>0.3</v>
      </c>
      <c r="X723" s="248"/>
      <c r="Y723" s="251"/>
      <c r="Z723" s="254"/>
      <c r="AA723" s="257"/>
      <c r="AB723" s="257"/>
      <c r="AC723" s="369"/>
      <c r="AD723" s="431"/>
      <c r="AE723" s="47"/>
      <c r="AF723" s="228" t="str">
        <f t="shared" si="2773"/>
        <v>EQUILIBRADA</v>
      </c>
      <c r="AG723" s="236"/>
      <c r="AH723" s="236"/>
      <c r="AI723" s="236"/>
      <c r="AJ723" s="490"/>
      <c r="AK723" s="69"/>
      <c r="AP723" s="71"/>
      <c r="AQ723" s="119"/>
    </row>
    <row r="724" spans="1:43" ht="30" customHeight="1" thickBot="1" x14ac:dyDescent="0.35">
      <c r="A724" s="1000"/>
      <c r="B724" s="493"/>
      <c r="C724" s="411"/>
      <c r="D724" s="414"/>
      <c r="E724" s="417"/>
      <c r="F724" s="420"/>
      <c r="G724" s="436"/>
      <c r="H724" s="426"/>
      <c r="I724" s="399"/>
      <c r="J724" s="439"/>
      <c r="K724" s="442"/>
      <c r="L724" s="434"/>
      <c r="M724" s="407"/>
      <c r="N724" s="49" t="s">
        <v>52</v>
      </c>
      <c r="O724" s="51">
        <v>0</v>
      </c>
      <c r="P724" s="51">
        <v>0.6</v>
      </c>
      <c r="Q724" s="51">
        <v>1</v>
      </c>
      <c r="R724" s="52">
        <v>1</v>
      </c>
      <c r="S724" s="53">
        <f t="shared" ref="S724" si="2935">SUM(O724:O724)*M723</f>
        <v>0</v>
      </c>
      <c r="T724" s="54">
        <f t="shared" ref="T724" si="2936">SUM(P724:P724)*M723</f>
        <v>0.18</v>
      </c>
      <c r="U724" s="54">
        <f t="shared" ref="U724" si="2937">SUM(Q724:Q724)*M723</f>
        <v>0.3</v>
      </c>
      <c r="V724" s="55">
        <f t="shared" ref="V724" si="2938">SUM(R724:R724)*M723</f>
        <v>0.3</v>
      </c>
      <c r="W724" s="56">
        <f t="shared" si="2886"/>
        <v>0.3</v>
      </c>
      <c r="X724" s="248"/>
      <c r="Y724" s="251"/>
      <c r="Z724" s="254"/>
      <c r="AA724" s="257"/>
      <c r="AB724" s="257"/>
      <c r="AC724" s="369"/>
      <c r="AD724" s="431"/>
      <c r="AE724" s="57"/>
      <c r="AF724" s="235"/>
      <c r="AG724" s="236"/>
      <c r="AH724" s="236"/>
      <c r="AI724" s="236"/>
      <c r="AJ724" s="490"/>
      <c r="AK724" s="69"/>
      <c r="AP724" s="71"/>
      <c r="AQ724" s="119"/>
    </row>
    <row r="725" spans="1:43" ht="30" customHeight="1" x14ac:dyDescent="0.3">
      <c r="A725" s="1000"/>
      <c r="B725" s="493"/>
      <c r="C725" s="411"/>
      <c r="D725" s="414"/>
      <c r="E725" s="417"/>
      <c r="F725" s="420"/>
      <c r="G725" s="436"/>
      <c r="H725" s="426"/>
      <c r="I725" s="399"/>
      <c r="J725" s="439"/>
      <c r="K725" s="442"/>
      <c r="L725" s="432" t="s">
        <v>852</v>
      </c>
      <c r="M725" s="409">
        <v>0.3</v>
      </c>
      <c r="N725" s="72" t="s">
        <v>46</v>
      </c>
      <c r="O725" s="90">
        <v>0</v>
      </c>
      <c r="P725" s="90">
        <v>1</v>
      </c>
      <c r="Q725" s="90">
        <v>1</v>
      </c>
      <c r="R725" s="89">
        <v>1</v>
      </c>
      <c r="S725" s="65">
        <f t="shared" ref="S725" si="2939">SUM(O725:O725)*M725</f>
        <v>0</v>
      </c>
      <c r="T725" s="66">
        <f t="shared" ref="T725" si="2940">SUM(P725:P725)*M725</f>
        <v>0.3</v>
      </c>
      <c r="U725" s="66">
        <f t="shared" ref="U725" si="2941">SUM(Q725:Q725)*M725</f>
        <v>0.3</v>
      </c>
      <c r="V725" s="67">
        <f t="shared" ref="V725" si="2942">SUM(R725:R725)*M725</f>
        <v>0.3</v>
      </c>
      <c r="W725" s="68">
        <f t="shared" si="2886"/>
        <v>0.3</v>
      </c>
      <c r="X725" s="248"/>
      <c r="Y725" s="251"/>
      <c r="Z725" s="254"/>
      <c r="AA725" s="257"/>
      <c r="AB725" s="257"/>
      <c r="AC725" s="369"/>
      <c r="AD725" s="431"/>
      <c r="AE725" s="47"/>
      <c r="AF725" s="228" t="str">
        <f t="shared" si="2773"/>
        <v>EQUILIBRADA</v>
      </c>
      <c r="AG725" s="236"/>
      <c r="AH725" s="236"/>
      <c r="AI725" s="236"/>
      <c r="AJ725" s="490"/>
      <c r="AK725" s="69"/>
      <c r="AP725" s="71"/>
      <c r="AQ725" s="119"/>
    </row>
    <row r="726" spans="1:43" ht="30" customHeight="1" thickBot="1" x14ac:dyDescent="0.35">
      <c r="A726" s="1000"/>
      <c r="B726" s="493"/>
      <c r="C726" s="411"/>
      <c r="D726" s="414"/>
      <c r="E726" s="417"/>
      <c r="F726" s="420"/>
      <c r="G726" s="436"/>
      <c r="H726" s="426"/>
      <c r="I726" s="399"/>
      <c r="J726" s="439"/>
      <c r="K726" s="442"/>
      <c r="L726" s="434"/>
      <c r="M726" s="407"/>
      <c r="N726" s="49" t="s">
        <v>52</v>
      </c>
      <c r="O726" s="51">
        <v>0</v>
      </c>
      <c r="P726" s="51">
        <v>0</v>
      </c>
      <c r="Q726" s="51">
        <v>1</v>
      </c>
      <c r="R726" s="52">
        <v>1</v>
      </c>
      <c r="S726" s="53">
        <f t="shared" ref="S726" si="2943">SUM(O726:O726)*M725</f>
        <v>0</v>
      </c>
      <c r="T726" s="54">
        <f t="shared" ref="T726" si="2944">SUM(P726:P726)*M725</f>
        <v>0</v>
      </c>
      <c r="U726" s="54">
        <f t="shared" ref="U726" si="2945">SUM(Q726:Q726)*M725</f>
        <v>0.3</v>
      </c>
      <c r="V726" s="55">
        <f t="shared" ref="V726" si="2946">SUM(R726:R726)*M725</f>
        <v>0.3</v>
      </c>
      <c r="W726" s="56">
        <f t="shared" si="2886"/>
        <v>0.3</v>
      </c>
      <c r="X726" s="248"/>
      <c r="Y726" s="251"/>
      <c r="Z726" s="254"/>
      <c r="AA726" s="257"/>
      <c r="AB726" s="257"/>
      <c r="AC726" s="369"/>
      <c r="AD726" s="431"/>
      <c r="AE726" s="57"/>
      <c r="AF726" s="235"/>
      <c r="AG726" s="236"/>
      <c r="AH726" s="236"/>
      <c r="AI726" s="236"/>
      <c r="AJ726" s="490"/>
      <c r="AK726" s="69"/>
      <c r="AP726" s="71"/>
      <c r="AQ726" s="119"/>
    </row>
    <row r="727" spans="1:43" ht="30" customHeight="1" x14ac:dyDescent="0.3">
      <c r="A727" s="1000"/>
      <c r="B727" s="493"/>
      <c r="C727" s="411"/>
      <c r="D727" s="414"/>
      <c r="E727" s="417"/>
      <c r="F727" s="420"/>
      <c r="G727" s="436"/>
      <c r="H727" s="426"/>
      <c r="I727" s="399"/>
      <c r="J727" s="439"/>
      <c r="K727" s="442"/>
      <c r="L727" s="432" t="s">
        <v>853</v>
      </c>
      <c r="M727" s="409">
        <v>0.2</v>
      </c>
      <c r="N727" s="72" t="s">
        <v>46</v>
      </c>
      <c r="O727" s="90">
        <v>0</v>
      </c>
      <c r="P727" s="90">
        <v>0</v>
      </c>
      <c r="Q727" s="90">
        <v>1</v>
      </c>
      <c r="R727" s="89">
        <v>1</v>
      </c>
      <c r="S727" s="65">
        <f t="shared" ref="S727" si="2947">SUM(O727:O727)*M727</f>
        <v>0</v>
      </c>
      <c r="T727" s="66">
        <f t="shared" ref="T727" si="2948">SUM(P727:P727)*M727</f>
        <v>0</v>
      </c>
      <c r="U727" s="66">
        <f t="shared" ref="U727" si="2949">SUM(Q727:Q727)*M727</f>
        <v>0.2</v>
      </c>
      <c r="V727" s="67">
        <f t="shared" ref="V727" si="2950">SUM(R727:R727)*M727</f>
        <v>0.2</v>
      </c>
      <c r="W727" s="68">
        <f t="shared" si="2886"/>
        <v>0.2</v>
      </c>
      <c r="X727" s="248"/>
      <c r="Y727" s="251"/>
      <c r="Z727" s="254"/>
      <c r="AA727" s="257"/>
      <c r="AB727" s="257"/>
      <c r="AC727" s="369"/>
      <c r="AD727" s="431"/>
      <c r="AE727" s="47"/>
      <c r="AF727" s="228" t="str">
        <f t="shared" si="2773"/>
        <v>EQUILIBRADA</v>
      </c>
      <c r="AG727" s="236"/>
      <c r="AH727" s="236"/>
      <c r="AI727" s="236"/>
      <c r="AJ727" s="490"/>
      <c r="AK727" s="69"/>
      <c r="AP727" s="71"/>
      <c r="AQ727" s="119"/>
    </row>
    <row r="728" spans="1:43" ht="30" customHeight="1" thickBot="1" x14ac:dyDescent="0.35">
      <c r="A728" s="1000"/>
      <c r="B728" s="493"/>
      <c r="C728" s="412"/>
      <c r="D728" s="415"/>
      <c r="E728" s="418"/>
      <c r="F728" s="421"/>
      <c r="G728" s="437"/>
      <c r="H728" s="427"/>
      <c r="I728" s="400"/>
      <c r="J728" s="440"/>
      <c r="K728" s="443"/>
      <c r="L728" s="433"/>
      <c r="M728" s="429"/>
      <c r="N728" s="73" t="s">
        <v>52</v>
      </c>
      <c r="O728" s="75">
        <v>0</v>
      </c>
      <c r="P728" s="75">
        <v>0</v>
      </c>
      <c r="Q728" s="75">
        <v>0.3</v>
      </c>
      <c r="R728" s="76">
        <v>1</v>
      </c>
      <c r="S728" s="85">
        <f t="shared" ref="S728" si="2951">SUM(O728:O728)*M727</f>
        <v>0</v>
      </c>
      <c r="T728" s="86">
        <f t="shared" ref="T728" si="2952">SUM(P728:P728)*M727</f>
        <v>0</v>
      </c>
      <c r="U728" s="86">
        <f t="shared" ref="U728" si="2953">SUM(Q728:Q728)*M727</f>
        <v>0.06</v>
      </c>
      <c r="V728" s="87">
        <f t="shared" ref="V728" si="2954">SUM(R728:R728)*M727</f>
        <v>0.2</v>
      </c>
      <c r="W728" s="88">
        <f t="shared" si="2886"/>
        <v>0.2</v>
      </c>
      <c r="X728" s="249"/>
      <c r="Y728" s="252"/>
      <c r="Z728" s="255"/>
      <c r="AA728" s="258"/>
      <c r="AB728" s="258"/>
      <c r="AC728" s="369"/>
      <c r="AD728" s="467"/>
      <c r="AE728" s="57"/>
      <c r="AF728" s="235"/>
      <c r="AG728" s="229"/>
      <c r="AH728" s="229"/>
      <c r="AI728" s="236"/>
      <c r="AJ728" s="490"/>
      <c r="AK728" s="69"/>
      <c r="AP728" s="71"/>
      <c r="AQ728" s="119"/>
    </row>
    <row r="729" spans="1:43" ht="30" customHeight="1" x14ac:dyDescent="0.3">
      <c r="A729" s="1000"/>
      <c r="B729" s="493"/>
      <c r="C729" s="410">
        <v>53</v>
      </c>
      <c r="D729" s="413" t="s">
        <v>854</v>
      </c>
      <c r="E729" s="416">
        <v>57</v>
      </c>
      <c r="F729" s="419" t="s">
        <v>855</v>
      </c>
      <c r="G729" s="422" t="s">
        <v>856</v>
      </c>
      <c r="H729" s="425">
        <v>98</v>
      </c>
      <c r="I729" s="398" t="s">
        <v>857</v>
      </c>
      <c r="J729" s="398" t="s">
        <v>858</v>
      </c>
      <c r="K729" s="401">
        <f>AA729/(W729+W731+W733+W735+W737+W739+W741+W743)</f>
        <v>1</v>
      </c>
      <c r="L729" s="404" t="s">
        <v>859</v>
      </c>
      <c r="M729" s="406">
        <v>0.125</v>
      </c>
      <c r="N729" s="39" t="s">
        <v>46</v>
      </c>
      <c r="O729" s="63">
        <v>1</v>
      </c>
      <c r="P729" s="63">
        <v>1</v>
      </c>
      <c r="Q729" s="63">
        <v>1</v>
      </c>
      <c r="R729" s="64">
        <v>1</v>
      </c>
      <c r="S729" s="43">
        <f t="shared" ref="S729" si="2955">SUM(O729:O729)*M729</f>
        <v>0.125</v>
      </c>
      <c r="T729" s="44">
        <f t="shared" ref="T729" si="2956">SUM(P729:P729)*M729</f>
        <v>0.125</v>
      </c>
      <c r="U729" s="44">
        <f t="shared" ref="U729" si="2957">SUM(Q729:Q729)*M729</f>
        <v>0.125</v>
      </c>
      <c r="V729" s="45">
        <f t="shared" ref="V729" si="2958">SUM(R729:R729)*M729</f>
        <v>0.125</v>
      </c>
      <c r="W729" s="46">
        <f t="shared" si="2886"/>
        <v>0.125</v>
      </c>
      <c r="X729" s="247">
        <f>+S730+S732+S734+S736+S738+S740+S742+S744</f>
        <v>0.125</v>
      </c>
      <c r="Y729" s="250">
        <f>+T730+T732+T734+T736+T738+T740+T742+T744</f>
        <v>0.125</v>
      </c>
      <c r="Z729" s="253">
        <f>+U730+U732+U734+U736+U738+U740+U742+U744</f>
        <v>0.625</v>
      </c>
      <c r="AA729" s="256">
        <f>+V730+V732+V734+V736+V738+V740+V742+V744</f>
        <v>1</v>
      </c>
      <c r="AB729" s="256">
        <f>+W730+W732+W734+W736+W738+W740+W742+W744</f>
        <v>1</v>
      </c>
      <c r="AC729" s="369"/>
      <c r="AD729" s="430" t="s">
        <v>122</v>
      </c>
      <c r="AE729" s="47"/>
      <c r="AF729" s="228" t="str">
        <f t="shared" si="2773"/>
        <v>EQUILIBRADA</v>
      </c>
      <c r="AG729" s="228" t="str">
        <f>IF(COUNTIF(AF729:AF744,"PARA MEJORAR")&gt;=1,"PARA MEJORAR","BIEN")</f>
        <v>BIEN</v>
      </c>
      <c r="AH729" s="228" t="str">
        <f>IF(COUNTIF(AG729:AG744,"PARA MEJORAR")&gt;=1,"PARA MEJORAR","BIEN")</f>
        <v>BIEN</v>
      </c>
      <c r="AI729" s="236"/>
      <c r="AJ729" s="490"/>
      <c r="AK729" s="58"/>
      <c r="AL729" s="59"/>
      <c r="AM729" s="59"/>
      <c r="AN729" s="59"/>
      <c r="AO729" s="59"/>
      <c r="AP729" s="60"/>
      <c r="AQ729" s="237"/>
    </row>
    <row r="730" spans="1:43" ht="30" customHeight="1" thickBot="1" x14ac:dyDescent="0.35">
      <c r="A730" s="1000"/>
      <c r="B730" s="493"/>
      <c r="C730" s="411"/>
      <c r="D730" s="414"/>
      <c r="E730" s="417"/>
      <c r="F730" s="420"/>
      <c r="G730" s="423"/>
      <c r="H730" s="426"/>
      <c r="I730" s="399"/>
      <c r="J730" s="399"/>
      <c r="K730" s="402"/>
      <c r="L730" s="405"/>
      <c r="M730" s="407"/>
      <c r="N730" s="49" t="s">
        <v>52</v>
      </c>
      <c r="O730" s="51">
        <v>0</v>
      </c>
      <c r="P730" s="51">
        <v>0</v>
      </c>
      <c r="Q730" s="51">
        <v>1</v>
      </c>
      <c r="R730" s="52">
        <v>1</v>
      </c>
      <c r="S730" s="53">
        <f t="shared" ref="S730" si="2959">SUM(O730:O730)*M729</f>
        <v>0</v>
      </c>
      <c r="T730" s="54">
        <f t="shared" ref="T730" si="2960">SUM(P730:P730)*M729</f>
        <v>0</v>
      </c>
      <c r="U730" s="54">
        <f t="shared" ref="U730" si="2961">SUM(Q730:Q730)*M729</f>
        <v>0.125</v>
      </c>
      <c r="V730" s="55">
        <f t="shared" ref="V730" si="2962">SUM(R730:R730)*M729</f>
        <v>0.125</v>
      </c>
      <c r="W730" s="56">
        <f t="shared" si="2886"/>
        <v>0.125</v>
      </c>
      <c r="X730" s="248"/>
      <c r="Y730" s="251"/>
      <c r="Z730" s="254"/>
      <c r="AA730" s="257"/>
      <c r="AB730" s="257"/>
      <c r="AC730" s="369"/>
      <c r="AD730" s="431"/>
      <c r="AE730" s="57"/>
      <c r="AF730" s="235"/>
      <c r="AG730" s="236"/>
      <c r="AH730" s="236"/>
      <c r="AI730" s="236"/>
      <c r="AJ730" s="490"/>
      <c r="AK730" s="69"/>
      <c r="AP730" s="71"/>
      <c r="AQ730" s="238"/>
    </row>
    <row r="731" spans="1:43" ht="30" customHeight="1" x14ac:dyDescent="0.3">
      <c r="A731" s="1000"/>
      <c r="B731" s="493"/>
      <c r="C731" s="411"/>
      <c r="D731" s="414"/>
      <c r="E731" s="417"/>
      <c r="F731" s="420"/>
      <c r="G731" s="423"/>
      <c r="H731" s="426"/>
      <c r="I731" s="399"/>
      <c r="J731" s="399"/>
      <c r="K731" s="402"/>
      <c r="L731" s="408" t="s">
        <v>860</v>
      </c>
      <c r="M731" s="409">
        <v>0.125</v>
      </c>
      <c r="N731" s="72" t="s">
        <v>46</v>
      </c>
      <c r="O731" s="90">
        <v>1</v>
      </c>
      <c r="P731" s="90">
        <v>1</v>
      </c>
      <c r="Q731" s="90">
        <v>1</v>
      </c>
      <c r="R731" s="89">
        <v>1</v>
      </c>
      <c r="S731" s="65">
        <f t="shared" ref="S731" si="2963">SUM(O731:O731)*M731</f>
        <v>0.125</v>
      </c>
      <c r="T731" s="66">
        <f t="shared" ref="T731" si="2964">SUM(P731:P731)*M731</f>
        <v>0.125</v>
      </c>
      <c r="U731" s="66">
        <f t="shared" ref="U731" si="2965">SUM(Q731:Q731)*M731</f>
        <v>0.125</v>
      </c>
      <c r="V731" s="67">
        <f t="shared" ref="V731" si="2966">SUM(R731:R731)*M731</f>
        <v>0.125</v>
      </c>
      <c r="W731" s="68">
        <f t="shared" si="2886"/>
        <v>0.125</v>
      </c>
      <c r="X731" s="248"/>
      <c r="Y731" s="251"/>
      <c r="Z731" s="254"/>
      <c r="AA731" s="257"/>
      <c r="AB731" s="257"/>
      <c r="AC731" s="369"/>
      <c r="AD731" s="431"/>
      <c r="AE731" s="47"/>
      <c r="AF731" s="228" t="str">
        <f t="shared" si="2773"/>
        <v>EQUILIBRADA</v>
      </c>
      <c r="AG731" s="236"/>
      <c r="AH731" s="236"/>
      <c r="AI731" s="236"/>
      <c r="AJ731" s="490"/>
      <c r="AK731" s="69"/>
      <c r="AP731" s="71"/>
      <c r="AQ731" s="238"/>
    </row>
    <row r="732" spans="1:43" ht="30" customHeight="1" thickBot="1" x14ac:dyDescent="0.35">
      <c r="A732" s="1000"/>
      <c r="B732" s="493"/>
      <c r="C732" s="411"/>
      <c r="D732" s="414"/>
      <c r="E732" s="417"/>
      <c r="F732" s="420"/>
      <c r="G732" s="423"/>
      <c r="H732" s="426"/>
      <c r="I732" s="399"/>
      <c r="J732" s="399"/>
      <c r="K732" s="402"/>
      <c r="L732" s="405"/>
      <c r="M732" s="407"/>
      <c r="N732" s="49" t="s">
        <v>52</v>
      </c>
      <c r="O732" s="51">
        <v>1</v>
      </c>
      <c r="P732" s="51">
        <v>1</v>
      </c>
      <c r="Q732" s="51">
        <v>1</v>
      </c>
      <c r="R732" s="52">
        <v>1</v>
      </c>
      <c r="S732" s="53">
        <f t="shared" ref="S732" si="2967">SUM(O732:O732)*M731</f>
        <v>0.125</v>
      </c>
      <c r="T732" s="54">
        <f t="shared" ref="T732" si="2968">SUM(P732:P732)*M731</f>
        <v>0.125</v>
      </c>
      <c r="U732" s="54">
        <f t="shared" ref="U732" si="2969">SUM(Q732:Q732)*M731</f>
        <v>0.125</v>
      </c>
      <c r="V732" s="55">
        <f t="shared" ref="V732" si="2970">SUM(R732:R732)*M731</f>
        <v>0.125</v>
      </c>
      <c r="W732" s="56">
        <f t="shared" si="2886"/>
        <v>0.125</v>
      </c>
      <c r="X732" s="248"/>
      <c r="Y732" s="251"/>
      <c r="Z732" s="254"/>
      <c r="AA732" s="257"/>
      <c r="AB732" s="257"/>
      <c r="AC732" s="369"/>
      <c r="AD732" s="431"/>
      <c r="AE732" s="57"/>
      <c r="AF732" s="235"/>
      <c r="AG732" s="236"/>
      <c r="AH732" s="236"/>
      <c r="AI732" s="236"/>
      <c r="AJ732" s="490"/>
      <c r="AK732" s="69"/>
      <c r="AP732" s="71"/>
      <c r="AQ732" s="238"/>
    </row>
    <row r="733" spans="1:43" ht="30" customHeight="1" x14ac:dyDescent="0.3">
      <c r="A733" s="1000"/>
      <c r="B733" s="493"/>
      <c r="C733" s="411"/>
      <c r="D733" s="414"/>
      <c r="E733" s="417"/>
      <c r="F733" s="420"/>
      <c r="G733" s="423"/>
      <c r="H733" s="426"/>
      <c r="I733" s="399"/>
      <c r="J733" s="399"/>
      <c r="K733" s="402"/>
      <c r="L733" s="408" t="s">
        <v>861</v>
      </c>
      <c r="M733" s="409">
        <v>0.125</v>
      </c>
      <c r="N733" s="72" t="s">
        <v>46</v>
      </c>
      <c r="O733" s="90">
        <v>0</v>
      </c>
      <c r="P733" s="90">
        <v>0</v>
      </c>
      <c r="Q733" s="90">
        <v>1</v>
      </c>
      <c r="R733" s="89">
        <v>1</v>
      </c>
      <c r="S733" s="65">
        <f t="shared" ref="S733" si="2971">SUM(O733:O733)*M733</f>
        <v>0</v>
      </c>
      <c r="T733" s="66">
        <f t="shared" ref="T733" si="2972">SUM(P733:P733)*M733</f>
        <v>0</v>
      </c>
      <c r="U733" s="66">
        <f t="shared" ref="U733" si="2973">SUM(Q733:Q733)*M733</f>
        <v>0.125</v>
      </c>
      <c r="V733" s="67">
        <f t="shared" ref="V733" si="2974">SUM(R733:R733)*M733</f>
        <v>0.125</v>
      </c>
      <c r="W733" s="68">
        <f t="shared" si="2886"/>
        <v>0.125</v>
      </c>
      <c r="X733" s="248"/>
      <c r="Y733" s="251"/>
      <c r="Z733" s="254"/>
      <c r="AA733" s="257"/>
      <c r="AB733" s="257"/>
      <c r="AC733" s="369"/>
      <c r="AD733" s="431"/>
      <c r="AE733" s="47"/>
      <c r="AF733" s="228" t="str">
        <f t="shared" si="2773"/>
        <v>EQUILIBRADA</v>
      </c>
      <c r="AG733" s="236"/>
      <c r="AH733" s="236"/>
      <c r="AI733" s="236"/>
      <c r="AJ733" s="490"/>
      <c r="AK733" s="69"/>
      <c r="AP733" s="71"/>
      <c r="AQ733" s="238"/>
    </row>
    <row r="734" spans="1:43" ht="30" customHeight="1" thickBot="1" x14ac:dyDescent="0.35">
      <c r="A734" s="1000"/>
      <c r="B734" s="493"/>
      <c r="C734" s="411"/>
      <c r="D734" s="414"/>
      <c r="E734" s="417"/>
      <c r="F734" s="420"/>
      <c r="G734" s="423"/>
      <c r="H734" s="426"/>
      <c r="I734" s="399"/>
      <c r="J734" s="399"/>
      <c r="K734" s="402"/>
      <c r="L734" s="405"/>
      <c r="M734" s="407"/>
      <c r="N734" s="49" t="s">
        <v>52</v>
      </c>
      <c r="O734" s="51">
        <v>0</v>
      </c>
      <c r="P734" s="51">
        <v>0</v>
      </c>
      <c r="Q734" s="51">
        <v>1</v>
      </c>
      <c r="R734" s="52">
        <v>1</v>
      </c>
      <c r="S734" s="53">
        <f t="shared" ref="S734" si="2975">SUM(O734:O734)*M733</f>
        <v>0</v>
      </c>
      <c r="T734" s="54">
        <f t="shared" ref="T734" si="2976">SUM(P734:P734)*M733</f>
        <v>0</v>
      </c>
      <c r="U734" s="54">
        <f t="shared" ref="U734" si="2977">SUM(Q734:Q734)*M733</f>
        <v>0.125</v>
      </c>
      <c r="V734" s="55">
        <f t="shared" ref="V734" si="2978">SUM(R734:R734)*M733</f>
        <v>0.125</v>
      </c>
      <c r="W734" s="56">
        <f t="shared" si="2886"/>
        <v>0.125</v>
      </c>
      <c r="X734" s="248"/>
      <c r="Y734" s="251"/>
      <c r="Z734" s="254"/>
      <c r="AA734" s="257"/>
      <c r="AB734" s="257"/>
      <c r="AC734" s="369"/>
      <c r="AD734" s="431"/>
      <c r="AE734" s="57"/>
      <c r="AF734" s="235"/>
      <c r="AG734" s="236"/>
      <c r="AH734" s="236"/>
      <c r="AI734" s="236"/>
      <c r="AJ734" s="490"/>
      <c r="AK734" s="69"/>
      <c r="AP734" s="71"/>
      <c r="AQ734" s="238"/>
    </row>
    <row r="735" spans="1:43" ht="30" customHeight="1" x14ac:dyDescent="0.3">
      <c r="A735" s="1000"/>
      <c r="B735" s="493"/>
      <c r="C735" s="411"/>
      <c r="D735" s="414"/>
      <c r="E735" s="417"/>
      <c r="F735" s="420"/>
      <c r="G735" s="423"/>
      <c r="H735" s="426"/>
      <c r="I735" s="399"/>
      <c r="J735" s="399"/>
      <c r="K735" s="402"/>
      <c r="L735" s="408" t="s">
        <v>862</v>
      </c>
      <c r="M735" s="409">
        <v>0.125</v>
      </c>
      <c r="N735" s="72" t="s">
        <v>46</v>
      </c>
      <c r="O735" s="90">
        <v>0</v>
      </c>
      <c r="P735" s="90">
        <v>0</v>
      </c>
      <c r="Q735" s="90">
        <v>1</v>
      </c>
      <c r="R735" s="89">
        <v>1</v>
      </c>
      <c r="S735" s="65">
        <f t="shared" ref="S735" si="2979">SUM(O735:O735)*M735</f>
        <v>0</v>
      </c>
      <c r="T735" s="66">
        <f t="shared" ref="T735" si="2980">SUM(P735:P735)*M735</f>
        <v>0</v>
      </c>
      <c r="U735" s="66">
        <f t="shared" ref="U735" si="2981">SUM(Q735:Q735)*M735</f>
        <v>0.125</v>
      </c>
      <c r="V735" s="67">
        <f t="shared" ref="V735" si="2982">SUM(R735:R735)*M735</f>
        <v>0.125</v>
      </c>
      <c r="W735" s="68">
        <f t="shared" si="2886"/>
        <v>0.125</v>
      </c>
      <c r="X735" s="248"/>
      <c r="Y735" s="251"/>
      <c r="Z735" s="254"/>
      <c r="AA735" s="257"/>
      <c r="AB735" s="257"/>
      <c r="AC735" s="369"/>
      <c r="AD735" s="431"/>
      <c r="AE735" s="47"/>
      <c r="AF735" s="228" t="str">
        <f t="shared" si="2773"/>
        <v>EQUILIBRADA</v>
      </c>
      <c r="AG735" s="236"/>
      <c r="AH735" s="236"/>
      <c r="AI735" s="236"/>
      <c r="AJ735" s="490"/>
      <c r="AK735" s="69"/>
      <c r="AP735" s="71"/>
      <c r="AQ735" s="238"/>
    </row>
    <row r="736" spans="1:43" ht="30" customHeight="1" thickBot="1" x14ac:dyDescent="0.35">
      <c r="A736" s="1000"/>
      <c r="B736" s="493"/>
      <c r="C736" s="411"/>
      <c r="D736" s="414"/>
      <c r="E736" s="417"/>
      <c r="F736" s="420"/>
      <c r="G736" s="423"/>
      <c r="H736" s="426"/>
      <c r="I736" s="399"/>
      <c r="J736" s="399"/>
      <c r="K736" s="402"/>
      <c r="L736" s="405"/>
      <c r="M736" s="407"/>
      <c r="N736" s="49" t="s">
        <v>52</v>
      </c>
      <c r="O736" s="51">
        <v>0</v>
      </c>
      <c r="P736" s="51">
        <v>0</v>
      </c>
      <c r="Q736" s="51">
        <v>1</v>
      </c>
      <c r="R736" s="52">
        <v>1</v>
      </c>
      <c r="S736" s="53">
        <f t="shared" ref="S736" si="2983">SUM(O736:O736)*M735</f>
        <v>0</v>
      </c>
      <c r="T736" s="54">
        <f t="shared" ref="T736" si="2984">SUM(P736:P736)*M735</f>
        <v>0</v>
      </c>
      <c r="U736" s="54">
        <f t="shared" ref="U736" si="2985">SUM(Q736:Q736)*M735</f>
        <v>0.125</v>
      </c>
      <c r="V736" s="55">
        <f t="shared" ref="V736" si="2986">SUM(R736:R736)*M735</f>
        <v>0.125</v>
      </c>
      <c r="W736" s="56">
        <f t="shared" si="2886"/>
        <v>0.125</v>
      </c>
      <c r="X736" s="248"/>
      <c r="Y736" s="251"/>
      <c r="Z736" s="254"/>
      <c r="AA736" s="257"/>
      <c r="AB736" s="257"/>
      <c r="AC736" s="369"/>
      <c r="AD736" s="431"/>
      <c r="AE736" s="57"/>
      <c r="AF736" s="235"/>
      <c r="AG736" s="236"/>
      <c r="AH736" s="236"/>
      <c r="AI736" s="236"/>
      <c r="AJ736" s="490"/>
      <c r="AK736" s="69"/>
      <c r="AP736" s="71"/>
      <c r="AQ736" s="238"/>
    </row>
    <row r="737" spans="1:43" ht="30" customHeight="1" x14ac:dyDescent="0.3">
      <c r="A737" s="1000"/>
      <c r="B737" s="493"/>
      <c r="C737" s="411"/>
      <c r="D737" s="414"/>
      <c r="E737" s="417"/>
      <c r="F737" s="420"/>
      <c r="G737" s="423"/>
      <c r="H737" s="426"/>
      <c r="I737" s="399"/>
      <c r="J737" s="399"/>
      <c r="K737" s="402"/>
      <c r="L737" s="408" t="s">
        <v>863</v>
      </c>
      <c r="M737" s="409">
        <v>0.125</v>
      </c>
      <c r="N737" s="72" t="s">
        <v>46</v>
      </c>
      <c r="O737" s="90">
        <v>0</v>
      </c>
      <c r="P737" s="90">
        <v>0</v>
      </c>
      <c r="Q737" s="90">
        <v>1</v>
      </c>
      <c r="R737" s="89">
        <v>1</v>
      </c>
      <c r="S737" s="65">
        <f t="shared" ref="S737" si="2987">SUM(O737:O737)*M737</f>
        <v>0</v>
      </c>
      <c r="T737" s="66">
        <f t="shared" ref="T737" si="2988">SUM(P737:P737)*M737</f>
        <v>0</v>
      </c>
      <c r="U737" s="66">
        <f t="shared" ref="U737" si="2989">SUM(Q737:Q737)*M737</f>
        <v>0.125</v>
      </c>
      <c r="V737" s="67">
        <f t="shared" ref="V737" si="2990">SUM(R737:R737)*M737</f>
        <v>0.125</v>
      </c>
      <c r="W737" s="68">
        <f t="shared" si="2886"/>
        <v>0.125</v>
      </c>
      <c r="X737" s="248"/>
      <c r="Y737" s="251"/>
      <c r="Z737" s="254"/>
      <c r="AA737" s="257"/>
      <c r="AB737" s="257"/>
      <c r="AC737" s="369"/>
      <c r="AD737" s="431"/>
      <c r="AE737" s="47"/>
      <c r="AF737" s="228" t="str">
        <f t="shared" si="2773"/>
        <v>EQUILIBRADA</v>
      </c>
      <c r="AG737" s="236"/>
      <c r="AH737" s="236"/>
      <c r="AI737" s="236"/>
      <c r="AJ737" s="490"/>
      <c r="AK737" s="69"/>
      <c r="AP737" s="71"/>
      <c r="AQ737" s="238"/>
    </row>
    <row r="738" spans="1:43" ht="30" customHeight="1" thickBot="1" x14ac:dyDescent="0.35">
      <c r="A738" s="1000"/>
      <c r="B738" s="493"/>
      <c r="C738" s="411"/>
      <c r="D738" s="414"/>
      <c r="E738" s="417"/>
      <c r="F738" s="420"/>
      <c r="G738" s="423"/>
      <c r="H738" s="426"/>
      <c r="I738" s="399"/>
      <c r="J738" s="399"/>
      <c r="K738" s="402"/>
      <c r="L738" s="405"/>
      <c r="M738" s="407"/>
      <c r="N738" s="49" t="s">
        <v>52</v>
      </c>
      <c r="O738" s="51">
        <v>0</v>
      </c>
      <c r="P738" s="51">
        <v>0</v>
      </c>
      <c r="Q738" s="51">
        <v>1</v>
      </c>
      <c r="R738" s="52">
        <v>1</v>
      </c>
      <c r="S738" s="53">
        <f t="shared" ref="S738" si="2991">SUM(O738:O738)*M737</f>
        <v>0</v>
      </c>
      <c r="T738" s="54">
        <f t="shared" ref="T738" si="2992">SUM(P738:P738)*M737</f>
        <v>0</v>
      </c>
      <c r="U738" s="54">
        <f t="shared" ref="U738" si="2993">SUM(Q738:Q738)*M737</f>
        <v>0.125</v>
      </c>
      <c r="V738" s="55">
        <f t="shared" ref="V738" si="2994">SUM(R738:R738)*M737</f>
        <v>0.125</v>
      </c>
      <c r="W738" s="56">
        <f t="shared" si="2886"/>
        <v>0.125</v>
      </c>
      <c r="X738" s="248"/>
      <c r="Y738" s="251"/>
      <c r="Z738" s="254"/>
      <c r="AA738" s="257"/>
      <c r="AB738" s="257"/>
      <c r="AC738" s="369"/>
      <c r="AD738" s="431"/>
      <c r="AE738" s="57"/>
      <c r="AF738" s="235"/>
      <c r="AG738" s="236"/>
      <c r="AH738" s="236"/>
      <c r="AI738" s="236"/>
      <c r="AJ738" s="490"/>
      <c r="AK738" s="69"/>
      <c r="AP738" s="71"/>
      <c r="AQ738" s="238"/>
    </row>
    <row r="739" spans="1:43" ht="30" customHeight="1" x14ac:dyDescent="0.3">
      <c r="A739" s="1000"/>
      <c r="B739" s="493"/>
      <c r="C739" s="411"/>
      <c r="D739" s="414"/>
      <c r="E739" s="417"/>
      <c r="F739" s="420"/>
      <c r="G739" s="423"/>
      <c r="H739" s="426"/>
      <c r="I739" s="399"/>
      <c r="J739" s="399"/>
      <c r="K739" s="402"/>
      <c r="L739" s="408" t="s">
        <v>864</v>
      </c>
      <c r="M739" s="409">
        <v>0.125</v>
      </c>
      <c r="N739" s="72" t="s">
        <v>46</v>
      </c>
      <c r="O739" s="90">
        <v>0</v>
      </c>
      <c r="P739" s="90">
        <v>0</v>
      </c>
      <c r="Q739" s="90">
        <v>0</v>
      </c>
      <c r="R739" s="89">
        <v>1</v>
      </c>
      <c r="S739" s="65">
        <f t="shared" ref="S739" si="2995">SUM(O739:O739)*M739</f>
        <v>0</v>
      </c>
      <c r="T739" s="66">
        <f t="shared" ref="T739" si="2996">SUM(P739:P739)*M739</f>
        <v>0</v>
      </c>
      <c r="U739" s="66">
        <f t="shared" ref="U739" si="2997">SUM(Q739:Q739)*M739</f>
        <v>0</v>
      </c>
      <c r="V739" s="67">
        <f t="shared" ref="V739" si="2998">SUM(R739:R739)*M739</f>
        <v>0.125</v>
      </c>
      <c r="W739" s="68">
        <f t="shared" si="2886"/>
        <v>0.125</v>
      </c>
      <c r="X739" s="248"/>
      <c r="Y739" s="251"/>
      <c r="Z739" s="254"/>
      <c r="AA739" s="257"/>
      <c r="AB739" s="257"/>
      <c r="AC739" s="369"/>
      <c r="AD739" s="431"/>
      <c r="AE739" s="47"/>
      <c r="AF739" s="228" t="str">
        <f t="shared" si="2773"/>
        <v>EQUILIBRADA</v>
      </c>
      <c r="AG739" s="236"/>
      <c r="AH739" s="236"/>
      <c r="AI739" s="236"/>
      <c r="AJ739" s="490"/>
      <c r="AK739" s="69"/>
      <c r="AP739" s="71"/>
      <c r="AQ739" s="238"/>
    </row>
    <row r="740" spans="1:43" ht="30" customHeight="1" thickBot="1" x14ac:dyDescent="0.35">
      <c r="A740" s="1000"/>
      <c r="B740" s="493"/>
      <c r="C740" s="411"/>
      <c r="D740" s="414"/>
      <c r="E740" s="417"/>
      <c r="F740" s="420"/>
      <c r="G740" s="423"/>
      <c r="H740" s="426"/>
      <c r="I740" s="399"/>
      <c r="J740" s="399"/>
      <c r="K740" s="402"/>
      <c r="L740" s="405"/>
      <c r="M740" s="407"/>
      <c r="N740" s="49" t="s">
        <v>52</v>
      </c>
      <c r="O740" s="51">
        <v>0</v>
      </c>
      <c r="P740" s="51">
        <v>0</v>
      </c>
      <c r="Q740" s="51">
        <v>0</v>
      </c>
      <c r="R740" s="52">
        <v>1</v>
      </c>
      <c r="S740" s="53">
        <f t="shared" ref="S740" si="2999">SUM(O740:O740)*M739</f>
        <v>0</v>
      </c>
      <c r="T740" s="54">
        <f t="shared" ref="T740" si="3000">SUM(P740:P740)*M739</f>
        <v>0</v>
      </c>
      <c r="U740" s="54">
        <f t="shared" ref="U740" si="3001">SUM(Q740:Q740)*M739</f>
        <v>0</v>
      </c>
      <c r="V740" s="55">
        <f t="shared" ref="V740" si="3002">SUM(R740:R740)*M739</f>
        <v>0.125</v>
      </c>
      <c r="W740" s="56">
        <f t="shared" si="2886"/>
        <v>0.125</v>
      </c>
      <c r="X740" s="248"/>
      <c r="Y740" s="251"/>
      <c r="Z740" s="254"/>
      <c r="AA740" s="257"/>
      <c r="AB740" s="257"/>
      <c r="AC740" s="369"/>
      <c r="AD740" s="431"/>
      <c r="AE740" s="57"/>
      <c r="AF740" s="235"/>
      <c r="AG740" s="236"/>
      <c r="AH740" s="236"/>
      <c r="AI740" s="236"/>
      <c r="AJ740" s="490"/>
      <c r="AK740" s="69"/>
      <c r="AP740" s="71"/>
      <c r="AQ740" s="238"/>
    </row>
    <row r="741" spans="1:43" ht="30" customHeight="1" x14ac:dyDescent="0.3">
      <c r="A741" s="1000"/>
      <c r="B741" s="493"/>
      <c r="C741" s="411"/>
      <c r="D741" s="414"/>
      <c r="E741" s="417"/>
      <c r="F741" s="420"/>
      <c r="G741" s="423"/>
      <c r="H741" s="426"/>
      <c r="I741" s="399"/>
      <c r="J741" s="399"/>
      <c r="K741" s="402"/>
      <c r="L741" s="408" t="s">
        <v>865</v>
      </c>
      <c r="M741" s="409">
        <v>0.125</v>
      </c>
      <c r="N741" s="72" t="s">
        <v>46</v>
      </c>
      <c r="O741" s="90">
        <v>0</v>
      </c>
      <c r="P741" s="90">
        <v>0</v>
      </c>
      <c r="Q741" s="90">
        <v>0</v>
      </c>
      <c r="R741" s="89">
        <v>1</v>
      </c>
      <c r="S741" s="65">
        <f t="shared" ref="S741" si="3003">SUM(O741:O741)*M741</f>
        <v>0</v>
      </c>
      <c r="T741" s="66">
        <f t="shared" ref="T741" si="3004">SUM(P741:P741)*M741</f>
        <v>0</v>
      </c>
      <c r="U741" s="66">
        <f t="shared" ref="U741" si="3005">SUM(Q741:Q741)*M741</f>
        <v>0</v>
      </c>
      <c r="V741" s="67">
        <f t="shared" ref="V741" si="3006">SUM(R741:R741)*M741</f>
        <v>0.125</v>
      </c>
      <c r="W741" s="68">
        <f t="shared" si="2886"/>
        <v>0.125</v>
      </c>
      <c r="X741" s="248"/>
      <c r="Y741" s="251"/>
      <c r="Z741" s="254"/>
      <c r="AA741" s="257"/>
      <c r="AB741" s="257"/>
      <c r="AC741" s="369"/>
      <c r="AD741" s="431"/>
      <c r="AE741" s="47"/>
      <c r="AF741" s="228" t="str">
        <f t="shared" si="2773"/>
        <v>EQUILIBRADA</v>
      </c>
      <c r="AG741" s="236"/>
      <c r="AH741" s="236"/>
      <c r="AI741" s="236"/>
      <c r="AJ741" s="490"/>
      <c r="AK741" s="69"/>
      <c r="AP741" s="71"/>
      <c r="AQ741" s="238"/>
    </row>
    <row r="742" spans="1:43" ht="30" customHeight="1" thickBot="1" x14ac:dyDescent="0.35">
      <c r="A742" s="1000"/>
      <c r="B742" s="493"/>
      <c r="C742" s="411"/>
      <c r="D742" s="414"/>
      <c r="E742" s="417"/>
      <c r="F742" s="420"/>
      <c r="G742" s="423"/>
      <c r="H742" s="426"/>
      <c r="I742" s="399"/>
      <c r="J742" s="399"/>
      <c r="K742" s="402"/>
      <c r="L742" s="405"/>
      <c r="M742" s="407"/>
      <c r="N742" s="49" t="s">
        <v>52</v>
      </c>
      <c r="O742" s="51">
        <v>0</v>
      </c>
      <c r="P742" s="51">
        <v>0</v>
      </c>
      <c r="Q742" s="51">
        <v>0</v>
      </c>
      <c r="R742" s="52">
        <v>1</v>
      </c>
      <c r="S742" s="53">
        <f t="shared" ref="S742" si="3007">SUM(O742:O742)*M741</f>
        <v>0</v>
      </c>
      <c r="T742" s="54">
        <f t="shared" ref="T742" si="3008">SUM(P742:P742)*M741</f>
        <v>0</v>
      </c>
      <c r="U742" s="54">
        <f t="shared" ref="U742" si="3009">SUM(Q742:Q742)*M741</f>
        <v>0</v>
      </c>
      <c r="V742" s="55">
        <f t="shared" ref="V742" si="3010">SUM(R742:R742)*M741</f>
        <v>0.125</v>
      </c>
      <c r="W742" s="56">
        <f t="shared" si="2886"/>
        <v>0.125</v>
      </c>
      <c r="X742" s="248"/>
      <c r="Y742" s="251"/>
      <c r="Z742" s="254"/>
      <c r="AA742" s="257"/>
      <c r="AB742" s="257"/>
      <c r="AC742" s="369"/>
      <c r="AD742" s="431"/>
      <c r="AE742" s="57"/>
      <c r="AF742" s="235"/>
      <c r="AG742" s="236"/>
      <c r="AH742" s="236"/>
      <c r="AI742" s="236"/>
      <c r="AJ742" s="490"/>
      <c r="AK742" s="69"/>
      <c r="AP742" s="71"/>
      <c r="AQ742" s="238"/>
    </row>
    <row r="743" spans="1:43" ht="30" customHeight="1" x14ac:dyDescent="0.3">
      <c r="A743" s="1000"/>
      <c r="B743" s="493"/>
      <c r="C743" s="411"/>
      <c r="D743" s="414"/>
      <c r="E743" s="417"/>
      <c r="F743" s="420"/>
      <c r="G743" s="423"/>
      <c r="H743" s="426"/>
      <c r="I743" s="399"/>
      <c r="J743" s="399"/>
      <c r="K743" s="402"/>
      <c r="L743" s="408" t="s">
        <v>866</v>
      </c>
      <c r="M743" s="409">
        <v>0.125</v>
      </c>
      <c r="N743" s="72" t="s">
        <v>46</v>
      </c>
      <c r="O743" s="90">
        <v>0</v>
      </c>
      <c r="P743" s="90">
        <v>0</v>
      </c>
      <c r="Q743" s="90">
        <v>0</v>
      </c>
      <c r="R743" s="89">
        <v>1</v>
      </c>
      <c r="S743" s="65">
        <f t="shared" ref="S743" si="3011">SUM(O743:O743)*M743</f>
        <v>0</v>
      </c>
      <c r="T743" s="66">
        <f t="shared" ref="T743" si="3012">SUM(P743:P743)*M743</f>
        <v>0</v>
      </c>
      <c r="U743" s="66">
        <f t="shared" ref="U743" si="3013">SUM(Q743:Q743)*M743</f>
        <v>0</v>
      </c>
      <c r="V743" s="67">
        <f t="shared" ref="V743" si="3014">SUM(R743:R743)*M743</f>
        <v>0.125</v>
      </c>
      <c r="W743" s="68">
        <f t="shared" si="2886"/>
        <v>0.125</v>
      </c>
      <c r="X743" s="248"/>
      <c r="Y743" s="251"/>
      <c r="Z743" s="254"/>
      <c r="AA743" s="257"/>
      <c r="AB743" s="257"/>
      <c r="AC743" s="369"/>
      <c r="AD743" s="431"/>
      <c r="AE743" s="47"/>
      <c r="AF743" s="228" t="str">
        <f t="shared" si="2773"/>
        <v>EQUILIBRADA</v>
      </c>
      <c r="AG743" s="236"/>
      <c r="AH743" s="236"/>
      <c r="AI743" s="236"/>
      <c r="AJ743" s="490"/>
      <c r="AK743" s="69"/>
      <c r="AP743" s="71"/>
      <c r="AQ743" s="238"/>
    </row>
    <row r="744" spans="1:43" ht="30" customHeight="1" thickBot="1" x14ac:dyDescent="0.35">
      <c r="A744" s="1000"/>
      <c r="B744" s="493"/>
      <c r="C744" s="412"/>
      <c r="D744" s="415"/>
      <c r="E744" s="418"/>
      <c r="F744" s="421"/>
      <c r="G744" s="424"/>
      <c r="H744" s="427"/>
      <c r="I744" s="400"/>
      <c r="J744" s="400"/>
      <c r="K744" s="403"/>
      <c r="L744" s="428"/>
      <c r="M744" s="429"/>
      <c r="N744" s="73" t="s">
        <v>52</v>
      </c>
      <c r="O744" s="75">
        <v>0</v>
      </c>
      <c r="P744" s="75">
        <v>0</v>
      </c>
      <c r="Q744" s="75">
        <v>0</v>
      </c>
      <c r="R744" s="76">
        <v>1</v>
      </c>
      <c r="S744" s="85">
        <f t="shared" ref="S744" si="3015">SUM(O744:O744)*M743</f>
        <v>0</v>
      </c>
      <c r="T744" s="86">
        <f t="shared" ref="T744" si="3016">SUM(P744:P744)*M743</f>
        <v>0</v>
      </c>
      <c r="U744" s="86">
        <f t="shared" ref="U744" si="3017">SUM(Q744:Q744)*M743</f>
        <v>0</v>
      </c>
      <c r="V744" s="87">
        <f t="shared" ref="V744" si="3018">SUM(R744:R744)*M743</f>
        <v>0.125</v>
      </c>
      <c r="W744" s="88">
        <f t="shared" si="2886"/>
        <v>0.125</v>
      </c>
      <c r="X744" s="249"/>
      <c r="Y744" s="252"/>
      <c r="Z744" s="255"/>
      <c r="AA744" s="258"/>
      <c r="AB744" s="258"/>
      <c r="AC744" s="369"/>
      <c r="AD744" s="431"/>
      <c r="AE744" s="57"/>
      <c r="AF744" s="235"/>
      <c r="AG744" s="229"/>
      <c r="AH744" s="229"/>
      <c r="AI744" s="236"/>
      <c r="AJ744" s="490"/>
      <c r="AK744" s="69"/>
      <c r="AP744" s="71"/>
      <c r="AQ744" s="239"/>
    </row>
    <row r="745" spans="1:43" ht="30" customHeight="1" x14ac:dyDescent="0.3">
      <c r="A745" s="1000"/>
      <c r="B745" s="493"/>
      <c r="C745" s="410">
        <v>54</v>
      </c>
      <c r="D745" s="413" t="s">
        <v>867</v>
      </c>
      <c r="E745" s="416">
        <v>58</v>
      </c>
      <c r="F745" s="419" t="s">
        <v>868</v>
      </c>
      <c r="G745" s="422" t="s">
        <v>869</v>
      </c>
      <c r="H745" s="425" t="s">
        <v>870</v>
      </c>
      <c r="I745" s="398" t="s">
        <v>871</v>
      </c>
      <c r="J745" s="398" t="s">
        <v>872</v>
      </c>
      <c r="K745" s="401">
        <f>AA745/(W745+W747+W749+W751+W753+W755+W757)</f>
        <v>0.94750000000000001</v>
      </c>
      <c r="L745" s="404" t="s">
        <v>873</v>
      </c>
      <c r="M745" s="406">
        <v>7.4999999999999997E-2</v>
      </c>
      <c r="N745" s="39" t="s">
        <v>46</v>
      </c>
      <c r="O745" s="63">
        <v>0</v>
      </c>
      <c r="P745" s="63">
        <v>1</v>
      </c>
      <c r="Q745" s="63">
        <v>1</v>
      </c>
      <c r="R745" s="64">
        <v>1</v>
      </c>
      <c r="S745" s="43">
        <f t="shared" ref="S745" si="3019">SUM(O745:O745)*M745</f>
        <v>0</v>
      </c>
      <c r="T745" s="44">
        <f t="shared" ref="T745" si="3020">SUM(P745:P745)*M745</f>
        <v>7.4999999999999997E-2</v>
      </c>
      <c r="U745" s="44">
        <f t="shared" ref="U745" si="3021">SUM(Q745:Q745)*M745</f>
        <v>7.4999999999999997E-2</v>
      </c>
      <c r="V745" s="45">
        <f t="shared" ref="V745" si="3022">SUM(R745:R745)*M745</f>
        <v>7.4999999999999997E-2</v>
      </c>
      <c r="W745" s="46">
        <f t="shared" si="2886"/>
        <v>7.4999999999999997E-2</v>
      </c>
      <c r="X745" s="247">
        <f>+S746+S748+S750+S752+S754+S756+S758</f>
        <v>0</v>
      </c>
      <c r="Y745" s="250">
        <f>+T746+T748+T750+T752+T754+T756+T758</f>
        <v>0.86749999999999994</v>
      </c>
      <c r="Z745" s="253">
        <f>+U746+U748+U750+U752+U754+U756+U758</f>
        <v>0.89250000000000007</v>
      </c>
      <c r="AA745" s="256">
        <f>+V746+V748+V750+V752+V754+V756+V758</f>
        <v>0.9474999999999999</v>
      </c>
      <c r="AB745" s="256">
        <f>+W746+W748+W750+W752+W754+W756+W758</f>
        <v>0.9474999999999999</v>
      </c>
      <c r="AC745" s="369"/>
      <c r="AD745" s="431"/>
      <c r="AE745" s="47"/>
      <c r="AF745" s="228" t="str">
        <f t="shared" si="2773"/>
        <v>EQUILIBRADA</v>
      </c>
      <c r="AG745" s="228" t="str">
        <f>IF(COUNTIF(AF745:AF758,"PARA MEJORAR")&gt;=1,"PARA MEJORAR","BIEN")</f>
        <v>PARA MEJORAR</v>
      </c>
      <c r="AH745" s="228" t="str">
        <f>IF(COUNTIF(AG745:AG758,"PARA MEJORAR")&gt;=1,"PARA MEJORAR","BIEN")</f>
        <v>PARA MEJORAR</v>
      </c>
      <c r="AI745" s="236"/>
      <c r="AJ745" s="490"/>
      <c r="AK745" s="58"/>
      <c r="AL745" s="59"/>
      <c r="AM745" s="59"/>
      <c r="AN745" s="59"/>
      <c r="AO745" s="59"/>
      <c r="AP745" s="60"/>
      <c r="AQ745" s="237"/>
    </row>
    <row r="746" spans="1:43" ht="30" customHeight="1" thickBot="1" x14ac:dyDescent="0.35">
      <c r="A746" s="1000"/>
      <c r="B746" s="493"/>
      <c r="C746" s="411"/>
      <c r="D746" s="414"/>
      <c r="E746" s="417"/>
      <c r="F746" s="420"/>
      <c r="G746" s="423"/>
      <c r="H746" s="426"/>
      <c r="I746" s="399"/>
      <c r="J746" s="399"/>
      <c r="K746" s="402"/>
      <c r="L746" s="405"/>
      <c r="M746" s="407"/>
      <c r="N746" s="49" t="s">
        <v>52</v>
      </c>
      <c r="O746" s="51">
        <v>0</v>
      </c>
      <c r="P746" s="51">
        <v>1</v>
      </c>
      <c r="Q746" s="51">
        <v>1</v>
      </c>
      <c r="R746" s="52">
        <v>1</v>
      </c>
      <c r="S746" s="53">
        <f t="shared" ref="S746" si="3023">SUM(O746:O746)*M745</f>
        <v>0</v>
      </c>
      <c r="T746" s="54">
        <f t="shared" ref="T746" si="3024">SUM(P746:P746)*M745</f>
        <v>7.4999999999999997E-2</v>
      </c>
      <c r="U746" s="54">
        <f t="shared" ref="U746" si="3025">SUM(Q746:Q746)*M745</f>
        <v>7.4999999999999997E-2</v>
      </c>
      <c r="V746" s="55">
        <f t="shared" ref="V746" si="3026">SUM(R746:R746)*M745</f>
        <v>7.4999999999999997E-2</v>
      </c>
      <c r="W746" s="56">
        <f t="shared" si="2886"/>
        <v>7.4999999999999997E-2</v>
      </c>
      <c r="X746" s="248"/>
      <c r="Y746" s="251"/>
      <c r="Z746" s="254"/>
      <c r="AA746" s="257"/>
      <c r="AB746" s="257"/>
      <c r="AC746" s="369"/>
      <c r="AD746" s="431"/>
      <c r="AE746" s="57"/>
      <c r="AF746" s="235"/>
      <c r="AG746" s="236"/>
      <c r="AH746" s="236"/>
      <c r="AI746" s="236"/>
      <c r="AJ746" s="490"/>
      <c r="AK746" s="69"/>
      <c r="AP746" s="71"/>
      <c r="AQ746" s="238"/>
    </row>
    <row r="747" spans="1:43" ht="30" customHeight="1" x14ac:dyDescent="0.3">
      <c r="A747" s="1000"/>
      <c r="B747" s="493"/>
      <c r="C747" s="411"/>
      <c r="D747" s="414"/>
      <c r="E747" s="417"/>
      <c r="F747" s="420"/>
      <c r="G747" s="423"/>
      <c r="H747" s="426"/>
      <c r="I747" s="399"/>
      <c r="J747" s="399"/>
      <c r="K747" s="402"/>
      <c r="L747" s="408" t="s">
        <v>874</v>
      </c>
      <c r="M747" s="409">
        <v>7.4999999999999997E-2</v>
      </c>
      <c r="N747" s="72" t="s">
        <v>46</v>
      </c>
      <c r="O747" s="90">
        <v>0</v>
      </c>
      <c r="P747" s="90">
        <v>1</v>
      </c>
      <c r="Q747" s="90">
        <v>1</v>
      </c>
      <c r="R747" s="89">
        <v>1</v>
      </c>
      <c r="S747" s="65">
        <f t="shared" ref="S747" si="3027">SUM(O747:O747)*M747</f>
        <v>0</v>
      </c>
      <c r="T747" s="66">
        <f t="shared" ref="T747" si="3028">SUM(P747:P747)*M747</f>
        <v>7.4999999999999997E-2</v>
      </c>
      <c r="U747" s="66">
        <f t="shared" ref="U747" si="3029">SUM(Q747:Q747)*M747</f>
        <v>7.4999999999999997E-2</v>
      </c>
      <c r="V747" s="67">
        <f t="shared" ref="V747" si="3030">SUM(R747:R747)*M747</f>
        <v>7.4999999999999997E-2</v>
      </c>
      <c r="W747" s="68">
        <f t="shared" si="2886"/>
        <v>7.4999999999999997E-2</v>
      </c>
      <c r="X747" s="248"/>
      <c r="Y747" s="251"/>
      <c r="Z747" s="254"/>
      <c r="AA747" s="257"/>
      <c r="AB747" s="257"/>
      <c r="AC747" s="369"/>
      <c r="AD747" s="431"/>
      <c r="AE747" s="47"/>
      <c r="AF747" s="228" t="str">
        <f t="shared" ref="AF747:AF809" si="3031">+IF(R748&gt;R747,"SUPERADA",IF(V748=V747,"EQUILIBRADA",IF(V748&lt;V747,"PARA MEJORAR")))</f>
        <v>PARA MEJORAR</v>
      </c>
      <c r="AG747" s="236"/>
      <c r="AH747" s="236"/>
      <c r="AI747" s="236"/>
      <c r="AJ747" s="490"/>
      <c r="AK747" s="69"/>
      <c r="AP747" s="71"/>
      <c r="AQ747" s="238"/>
    </row>
    <row r="748" spans="1:43" ht="30" customHeight="1" thickBot="1" x14ac:dyDescent="0.35">
      <c r="A748" s="1000"/>
      <c r="B748" s="493"/>
      <c r="C748" s="411"/>
      <c r="D748" s="414"/>
      <c r="E748" s="417"/>
      <c r="F748" s="420"/>
      <c r="G748" s="423"/>
      <c r="H748" s="426"/>
      <c r="I748" s="399"/>
      <c r="J748" s="399"/>
      <c r="K748" s="402"/>
      <c r="L748" s="405"/>
      <c r="M748" s="407"/>
      <c r="N748" s="49" t="s">
        <v>52</v>
      </c>
      <c r="O748" s="51">
        <v>0</v>
      </c>
      <c r="P748" s="51">
        <v>0.5</v>
      </c>
      <c r="Q748" s="51">
        <v>0.5</v>
      </c>
      <c r="R748" s="52">
        <v>0.5</v>
      </c>
      <c r="S748" s="53">
        <f t="shared" ref="S748" si="3032">SUM(O748:O748)*M747</f>
        <v>0</v>
      </c>
      <c r="T748" s="54">
        <f t="shared" ref="T748" si="3033">SUM(P748:P748)*M747</f>
        <v>3.7499999999999999E-2</v>
      </c>
      <c r="U748" s="54">
        <f t="shared" ref="U748" si="3034">SUM(Q748:Q748)*M747</f>
        <v>3.7499999999999999E-2</v>
      </c>
      <c r="V748" s="55">
        <f t="shared" ref="V748" si="3035">SUM(R748:R748)*M747</f>
        <v>3.7499999999999999E-2</v>
      </c>
      <c r="W748" s="56">
        <f t="shared" si="2886"/>
        <v>3.7499999999999999E-2</v>
      </c>
      <c r="X748" s="248"/>
      <c r="Y748" s="251"/>
      <c r="Z748" s="254"/>
      <c r="AA748" s="257"/>
      <c r="AB748" s="257"/>
      <c r="AC748" s="369"/>
      <c r="AD748" s="431"/>
      <c r="AE748" s="57"/>
      <c r="AF748" s="235"/>
      <c r="AG748" s="236"/>
      <c r="AH748" s="236"/>
      <c r="AI748" s="236"/>
      <c r="AJ748" s="490"/>
      <c r="AK748" s="69"/>
      <c r="AP748" s="71"/>
      <c r="AQ748" s="238"/>
    </row>
    <row r="749" spans="1:43" ht="30" customHeight="1" x14ac:dyDescent="0.3">
      <c r="A749" s="1000"/>
      <c r="B749" s="493"/>
      <c r="C749" s="411"/>
      <c r="D749" s="414"/>
      <c r="E749" s="417"/>
      <c r="F749" s="420"/>
      <c r="G749" s="423"/>
      <c r="H749" s="426"/>
      <c r="I749" s="399"/>
      <c r="J749" s="399"/>
      <c r="K749" s="402"/>
      <c r="L749" s="408" t="s">
        <v>875</v>
      </c>
      <c r="M749" s="409">
        <v>0.2</v>
      </c>
      <c r="N749" s="72" t="s">
        <v>46</v>
      </c>
      <c r="O749" s="90">
        <v>0</v>
      </c>
      <c r="P749" s="90">
        <v>1</v>
      </c>
      <c r="Q749" s="90">
        <v>1</v>
      </c>
      <c r="R749" s="89">
        <v>1</v>
      </c>
      <c r="S749" s="65">
        <f t="shared" ref="S749" si="3036">SUM(O749:O749)*M749</f>
        <v>0</v>
      </c>
      <c r="T749" s="66">
        <f t="shared" ref="T749" si="3037">SUM(P749:P749)*M749</f>
        <v>0.2</v>
      </c>
      <c r="U749" s="66">
        <f t="shared" ref="U749" si="3038">SUM(Q749:Q749)*M749</f>
        <v>0.2</v>
      </c>
      <c r="V749" s="67">
        <f t="shared" ref="V749" si="3039">SUM(R749:R749)*M749</f>
        <v>0.2</v>
      </c>
      <c r="W749" s="68">
        <f t="shared" si="2886"/>
        <v>0.2</v>
      </c>
      <c r="X749" s="248"/>
      <c r="Y749" s="251"/>
      <c r="Z749" s="254"/>
      <c r="AA749" s="257"/>
      <c r="AB749" s="257"/>
      <c r="AC749" s="369"/>
      <c r="AD749" s="431"/>
      <c r="AE749" s="47"/>
      <c r="AF749" s="228" t="str">
        <f t="shared" si="3031"/>
        <v>EQUILIBRADA</v>
      </c>
      <c r="AG749" s="236"/>
      <c r="AH749" s="236"/>
      <c r="AI749" s="236"/>
      <c r="AJ749" s="490"/>
      <c r="AK749" s="69"/>
      <c r="AP749" s="71"/>
      <c r="AQ749" s="238"/>
    </row>
    <row r="750" spans="1:43" ht="30" customHeight="1" thickBot="1" x14ac:dyDescent="0.35">
      <c r="A750" s="1000"/>
      <c r="B750" s="493"/>
      <c r="C750" s="411"/>
      <c r="D750" s="414"/>
      <c r="E750" s="417"/>
      <c r="F750" s="420"/>
      <c r="G750" s="423"/>
      <c r="H750" s="426"/>
      <c r="I750" s="399"/>
      <c r="J750" s="399"/>
      <c r="K750" s="402"/>
      <c r="L750" s="405"/>
      <c r="M750" s="407"/>
      <c r="N750" s="49" t="s">
        <v>52</v>
      </c>
      <c r="O750" s="51">
        <v>0</v>
      </c>
      <c r="P750" s="51">
        <v>1</v>
      </c>
      <c r="Q750" s="51">
        <v>1</v>
      </c>
      <c r="R750" s="52">
        <v>1</v>
      </c>
      <c r="S750" s="53">
        <f t="shared" ref="S750" si="3040">SUM(O750:O750)*M749</f>
        <v>0</v>
      </c>
      <c r="T750" s="54">
        <f t="shared" ref="T750" si="3041">SUM(P750:P750)*M749</f>
        <v>0.2</v>
      </c>
      <c r="U750" s="54">
        <f t="shared" ref="U750" si="3042">SUM(Q750:Q750)*M749</f>
        <v>0.2</v>
      </c>
      <c r="V750" s="55">
        <f t="shared" ref="V750" si="3043">SUM(R750:R750)*M749</f>
        <v>0.2</v>
      </c>
      <c r="W750" s="56">
        <f t="shared" si="2886"/>
        <v>0.2</v>
      </c>
      <c r="X750" s="248"/>
      <c r="Y750" s="251"/>
      <c r="Z750" s="254"/>
      <c r="AA750" s="257"/>
      <c r="AB750" s="257"/>
      <c r="AC750" s="369"/>
      <c r="AD750" s="431"/>
      <c r="AE750" s="57"/>
      <c r="AF750" s="235"/>
      <c r="AG750" s="236"/>
      <c r="AH750" s="236"/>
      <c r="AI750" s="236"/>
      <c r="AJ750" s="490"/>
      <c r="AK750" s="69"/>
      <c r="AP750" s="71"/>
      <c r="AQ750" s="238"/>
    </row>
    <row r="751" spans="1:43" ht="30" customHeight="1" x14ac:dyDescent="0.3">
      <c r="A751" s="1000"/>
      <c r="B751" s="493"/>
      <c r="C751" s="411"/>
      <c r="D751" s="414"/>
      <c r="E751" s="417"/>
      <c r="F751" s="420"/>
      <c r="G751" s="423"/>
      <c r="H751" s="426"/>
      <c r="I751" s="399"/>
      <c r="J751" s="399"/>
      <c r="K751" s="402"/>
      <c r="L751" s="408" t="s">
        <v>876</v>
      </c>
      <c r="M751" s="409">
        <v>0.25</v>
      </c>
      <c r="N751" s="72" t="s">
        <v>46</v>
      </c>
      <c r="O751" s="90">
        <v>0</v>
      </c>
      <c r="P751" s="90">
        <v>1</v>
      </c>
      <c r="Q751" s="90">
        <v>1</v>
      </c>
      <c r="R751" s="89">
        <v>1</v>
      </c>
      <c r="S751" s="65">
        <f t="shared" ref="S751" si="3044">SUM(O751:O751)*M751</f>
        <v>0</v>
      </c>
      <c r="T751" s="66">
        <f t="shared" ref="T751" si="3045">SUM(P751:P751)*M751</f>
        <v>0.25</v>
      </c>
      <c r="U751" s="66">
        <f t="shared" ref="U751" si="3046">SUM(Q751:Q751)*M751</f>
        <v>0.25</v>
      </c>
      <c r="V751" s="67">
        <f t="shared" ref="V751" si="3047">SUM(R751:R751)*M751</f>
        <v>0.25</v>
      </c>
      <c r="W751" s="68">
        <f t="shared" si="2886"/>
        <v>0.25</v>
      </c>
      <c r="X751" s="248"/>
      <c r="Y751" s="251"/>
      <c r="Z751" s="254"/>
      <c r="AA751" s="257"/>
      <c r="AB751" s="257"/>
      <c r="AC751" s="369"/>
      <c r="AD751" s="431"/>
      <c r="AE751" s="47"/>
      <c r="AF751" s="228" t="str">
        <f t="shared" si="3031"/>
        <v>EQUILIBRADA</v>
      </c>
      <c r="AG751" s="236"/>
      <c r="AH751" s="236"/>
      <c r="AI751" s="236"/>
      <c r="AJ751" s="490"/>
      <c r="AK751" s="69"/>
      <c r="AP751" s="71"/>
      <c r="AQ751" s="238"/>
    </row>
    <row r="752" spans="1:43" ht="30" customHeight="1" thickBot="1" x14ac:dyDescent="0.35">
      <c r="A752" s="1000"/>
      <c r="B752" s="493"/>
      <c r="C752" s="411"/>
      <c r="D752" s="414"/>
      <c r="E752" s="417"/>
      <c r="F752" s="420"/>
      <c r="G752" s="423"/>
      <c r="H752" s="426"/>
      <c r="I752" s="399"/>
      <c r="J752" s="399"/>
      <c r="K752" s="402"/>
      <c r="L752" s="405"/>
      <c r="M752" s="407"/>
      <c r="N752" s="49" t="s">
        <v>52</v>
      </c>
      <c r="O752" s="51">
        <v>0</v>
      </c>
      <c r="P752" s="51">
        <v>0.9</v>
      </c>
      <c r="Q752" s="51">
        <v>1</v>
      </c>
      <c r="R752" s="52">
        <v>1</v>
      </c>
      <c r="S752" s="53">
        <f t="shared" ref="S752" si="3048">SUM(O752:O752)*M751</f>
        <v>0</v>
      </c>
      <c r="T752" s="54">
        <f t="shared" ref="T752" si="3049">SUM(P752:P752)*M751</f>
        <v>0.22500000000000001</v>
      </c>
      <c r="U752" s="54">
        <f t="shared" ref="U752" si="3050">SUM(Q752:Q752)*M751</f>
        <v>0.25</v>
      </c>
      <c r="V752" s="55">
        <f t="shared" ref="V752" si="3051">SUM(R752:R752)*M751</f>
        <v>0.25</v>
      </c>
      <c r="W752" s="56">
        <f t="shared" si="2886"/>
        <v>0.25</v>
      </c>
      <c r="X752" s="248"/>
      <c r="Y752" s="251"/>
      <c r="Z752" s="254"/>
      <c r="AA752" s="257"/>
      <c r="AB752" s="257"/>
      <c r="AC752" s="369"/>
      <c r="AD752" s="431"/>
      <c r="AE752" s="57"/>
      <c r="AF752" s="235"/>
      <c r="AG752" s="236"/>
      <c r="AH752" s="236"/>
      <c r="AI752" s="236"/>
      <c r="AJ752" s="490"/>
      <c r="AK752" s="69"/>
      <c r="AP752" s="71"/>
      <c r="AQ752" s="238"/>
    </row>
    <row r="753" spans="1:43" ht="30" customHeight="1" x14ac:dyDescent="0.3">
      <c r="A753" s="1000"/>
      <c r="B753" s="493"/>
      <c r="C753" s="411"/>
      <c r="D753" s="414"/>
      <c r="E753" s="417"/>
      <c r="F753" s="420"/>
      <c r="G753" s="423"/>
      <c r="H753" s="426"/>
      <c r="I753" s="399"/>
      <c r="J753" s="399"/>
      <c r="K753" s="402"/>
      <c r="L753" s="408" t="s">
        <v>877</v>
      </c>
      <c r="M753" s="409">
        <v>0.1</v>
      </c>
      <c r="N753" s="72" t="s">
        <v>46</v>
      </c>
      <c r="O753" s="90">
        <v>0</v>
      </c>
      <c r="P753" s="90">
        <v>1</v>
      </c>
      <c r="Q753" s="90">
        <v>1</v>
      </c>
      <c r="R753" s="89">
        <v>1</v>
      </c>
      <c r="S753" s="65">
        <f t="shared" ref="S753" si="3052">SUM(O753:O753)*M753</f>
        <v>0</v>
      </c>
      <c r="T753" s="66">
        <f t="shared" ref="T753" si="3053">SUM(P753:P753)*M753</f>
        <v>0.1</v>
      </c>
      <c r="U753" s="66">
        <f t="shared" ref="U753" si="3054">SUM(Q753:Q753)*M753</f>
        <v>0.1</v>
      </c>
      <c r="V753" s="67">
        <f t="shared" ref="V753" si="3055">SUM(R753:R753)*M753</f>
        <v>0.1</v>
      </c>
      <c r="W753" s="68">
        <f t="shared" si="2886"/>
        <v>0.1</v>
      </c>
      <c r="X753" s="248"/>
      <c r="Y753" s="251"/>
      <c r="Z753" s="254"/>
      <c r="AA753" s="257"/>
      <c r="AB753" s="257"/>
      <c r="AC753" s="369"/>
      <c r="AD753" s="431"/>
      <c r="AE753" s="47"/>
      <c r="AF753" s="228" t="str">
        <f t="shared" si="3031"/>
        <v>PARA MEJORAR</v>
      </c>
      <c r="AG753" s="236"/>
      <c r="AH753" s="236"/>
      <c r="AI753" s="236"/>
      <c r="AJ753" s="490"/>
      <c r="AK753" s="69"/>
      <c r="AP753" s="71"/>
      <c r="AQ753" s="238"/>
    </row>
    <row r="754" spans="1:43" ht="30" customHeight="1" thickBot="1" x14ac:dyDescent="0.35">
      <c r="A754" s="1000"/>
      <c r="B754" s="493"/>
      <c r="C754" s="411"/>
      <c r="D754" s="414"/>
      <c r="E754" s="417"/>
      <c r="F754" s="420"/>
      <c r="G754" s="423"/>
      <c r="H754" s="426"/>
      <c r="I754" s="399"/>
      <c r="J754" s="399"/>
      <c r="K754" s="402"/>
      <c r="L754" s="405"/>
      <c r="M754" s="407"/>
      <c r="N754" s="49" t="s">
        <v>52</v>
      </c>
      <c r="O754" s="51">
        <v>0</v>
      </c>
      <c r="P754" s="51">
        <v>0.8</v>
      </c>
      <c r="Q754" s="51">
        <v>0.8</v>
      </c>
      <c r="R754" s="52">
        <v>0.85</v>
      </c>
      <c r="S754" s="53">
        <f t="shared" ref="S754" si="3056">SUM(O754:O754)*M753</f>
        <v>0</v>
      </c>
      <c r="T754" s="54">
        <f t="shared" ref="T754" si="3057">SUM(P754:P754)*M753</f>
        <v>8.0000000000000016E-2</v>
      </c>
      <c r="U754" s="54">
        <f t="shared" ref="U754" si="3058">SUM(Q754:Q754)*M753</f>
        <v>8.0000000000000016E-2</v>
      </c>
      <c r="V754" s="55">
        <f t="shared" ref="V754" si="3059">SUM(R754:R754)*M753</f>
        <v>8.5000000000000006E-2</v>
      </c>
      <c r="W754" s="56">
        <f t="shared" si="2886"/>
        <v>8.5000000000000006E-2</v>
      </c>
      <c r="X754" s="248"/>
      <c r="Y754" s="251"/>
      <c r="Z754" s="254"/>
      <c r="AA754" s="257"/>
      <c r="AB754" s="257"/>
      <c r="AC754" s="369"/>
      <c r="AD754" s="431"/>
      <c r="AE754" s="57"/>
      <c r="AF754" s="235"/>
      <c r="AG754" s="236"/>
      <c r="AH754" s="236"/>
      <c r="AI754" s="236"/>
      <c r="AJ754" s="490"/>
      <c r="AK754" s="69"/>
      <c r="AP754" s="71"/>
      <c r="AQ754" s="238"/>
    </row>
    <row r="755" spans="1:43" ht="30" customHeight="1" x14ac:dyDescent="0.3">
      <c r="A755" s="1000"/>
      <c r="B755" s="493"/>
      <c r="C755" s="411"/>
      <c r="D755" s="414"/>
      <c r="E755" s="417"/>
      <c r="F755" s="420"/>
      <c r="G755" s="423"/>
      <c r="H755" s="426"/>
      <c r="I755" s="399"/>
      <c r="J755" s="399"/>
      <c r="K755" s="402"/>
      <c r="L755" s="408" t="s">
        <v>878</v>
      </c>
      <c r="M755" s="409">
        <v>0.2</v>
      </c>
      <c r="N755" s="72" t="s">
        <v>46</v>
      </c>
      <c r="O755" s="90">
        <v>0</v>
      </c>
      <c r="P755" s="90">
        <v>1</v>
      </c>
      <c r="Q755" s="90">
        <v>1</v>
      </c>
      <c r="R755" s="89">
        <v>1</v>
      </c>
      <c r="S755" s="65">
        <f t="shared" ref="S755" si="3060">SUM(O755:O755)*M755</f>
        <v>0</v>
      </c>
      <c r="T755" s="66">
        <f t="shared" ref="T755" si="3061">SUM(P755:P755)*M755</f>
        <v>0.2</v>
      </c>
      <c r="U755" s="66">
        <f t="shared" ref="U755" si="3062">SUM(Q755:Q755)*M755</f>
        <v>0.2</v>
      </c>
      <c r="V755" s="67">
        <f t="shared" ref="V755" si="3063">SUM(R755:R755)*M755</f>
        <v>0.2</v>
      </c>
      <c r="W755" s="68">
        <f t="shared" si="2886"/>
        <v>0.2</v>
      </c>
      <c r="X755" s="248"/>
      <c r="Y755" s="251"/>
      <c r="Z755" s="254"/>
      <c r="AA755" s="257"/>
      <c r="AB755" s="257"/>
      <c r="AC755" s="369"/>
      <c r="AD755" s="431"/>
      <c r="AE755" s="47"/>
      <c r="AF755" s="228" t="str">
        <f t="shared" si="3031"/>
        <v>EQUILIBRADA</v>
      </c>
      <c r="AG755" s="236"/>
      <c r="AH755" s="236"/>
      <c r="AI755" s="236"/>
      <c r="AJ755" s="490"/>
      <c r="AK755" s="69"/>
      <c r="AP755" s="71"/>
      <c r="AQ755" s="238"/>
    </row>
    <row r="756" spans="1:43" ht="30" customHeight="1" thickBot="1" x14ac:dyDescent="0.35">
      <c r="A756" s="1000"/>
      <c r="B756" s="493"/>
      <c r="C756" s="411"/>
      <c r="D756" s="414"/>
      <c r="E756" s="417"/>
      <c r="F756" s="420"/>
      <c r="G756" s="423"/>
      <c r="H756" s="426"/>
      <c r="I756" s="399"/>
      <c r="J756" s="399"/>
      <c r="K756" s="402"/>
      <c r="L756" s="405"/>
      <c r="M756" s="407"/>
      <c r="N756" s="49" t="s">
        <v>52</v>
      </c>
      <c r="O756" s="51">
        <v>0</v>
      </c>
      <c r="P756" s="51">
        <v>1</v>
      </c>
      <c r="Q756" s="51">
        <v>1</v>
      </c>
      <c r="R756" s="52">
        <v>1</v>
      </c>
      <c r="S756" s="53">
        <f t="shared" ref="S756" si="3064">SUM(O756:O756)*M755</f>
        <v>0</v>
      </c>
      <c r="T756" s="54">
        <f t="shared" ref="T756" si="3065">SUM(P756:P756)*M755</f>
        <v>0.2</v>
      </c>
      <c r="U756" s="54">
        <f t="shared" ref="U756" si="3066">SUM(Q756:Q756)*M755</f>
        <v>0.2</v>
      </c>
      <c r="V756" s="55">
        <f t="shared" ref="V756" si="3067">SUM(R756:R756)*M755</f>
        <v>0.2</v>
      </c>
      <c r="W756" s="56">
        <f t="shared" si="2886"/>
        <v>0.2</v>
      </c>
      <c r="X756" s="248"/>
      <c r="Y756" s="251"/>
      <c r="Z756" s="254"/>
      <c r="AA756" s="257"/>
      <c r="AB756" s="257"/>
      <c r="AC756" s="369"/>
      <c r="AD756" s="431"/>
      <c r="AE756" s="57"/>
      <c r="AF756" s="235"/>
      <c r="AG756" s="236"/>
      <c r="AH756" s="236"/>
      <c r="AI756" s="236"/>
      <c r="AJ756" s="490"/>
      <c r="AK756" s="69"/>
      <c r="AP756" s="71"/>
      <c r="AQ756" s="238"/>
    </row>
    <row r="757" spans="1:43" ht="30" customHeight="1" x14ac:dyDescent="0.3">
      <c r="A757" s="1000"/>
      <c r="B757" s="493"/>
      <c r="C757" s="411"/>
      <c r="D757" s="414"/>
      <c r="E757" s="417"/>
      <c r="F757" s="420"/>
      <c r="G757" s="423"/>
      <c r="H757" s="426"/>
      <c r="I757" s="399"/>
      <c r="J757" s="399"/>
      <c r="K757" s="402"/>
      <c r="L757" s="408" t="s">
        <v>879</v>
      </c>
      <c r="M757" s="409">
        <v>0.1</v>
      </c>
      <c r="N757" s="72" t="s">
        <v>46</v>
      </c>
      <c r="O757" s="90">
        <v>0</v>
      </c>
      <c r="P757" s="90">
        <v>1</v>
      </c>
      <c r="Q757" s="90">
        <v>1</v>
      </c>
      <c r="R757" s="89">
        <v>1</v>
      </c>
      <c r="S757" s="65">
        <f t="shared" ref="S757" si="3068">SUM(O757:O757)*M757</f>
        <v>0</v>
      </c>
      <c r="T757" s="66">
        <f t="shared" ref="T757" si="3069">SUM(P757:P757)*M757</f>
        <v>0.1</v>
      </c>
      <c r="U757" s="66">
        <f t="shared" ref="U757" si="3070">SUM(Q757:Q757)*M757</f>
        <v>0.1</v>
      </c>
      <c r="V757" s="67">
        <f t="shared" ref="V757" si="3071">SUM(R757:R757)*M757</f>
        <v>0.1</v>
      </c>
      <c r="W757" s="68">
        <f t="shared" si="2886"/>
        <v>0.1</v>
      </c>
      <c r="X757" s="248"/>
      <c r="Y757" s="251"/>
      <c r="Z757" s="254"/>
      <c r="AA757" s="257"/>
      <c r="AB757" s="257"/>
      <c r="AC757" s="369"/>
      <c r="AD757" s="431"/>
      <c r="AE757" s="47"/>
      <c r="AF757" s="228" t="str">
        <f t="shared" si="3031"/>
        <v>EQUILIBRADA</v>
      </c>
      <c r="AG757" s="236"/>
      <c r="AH757" s="236"/>
      <c r="AI757" s="236"/>
      <c r="AJ757" s="490"/>
      <c r="AK757" s="69"/>
      <c r="AP757" s="71"/>
      <c r="AQ757" s="238"/>
    </row>
    <row r="758" spans="1:43" ht="30" customHeight="1" thickBot="1" x14ac:dyDescent="0.35">
      <c r="A758" s="1000"/>
      <c r="B758" s="493"/>
      <c r="C758" s="412"/>
      <c r="D758" s="415"/>
      <c r="E758" s="418"/>
      <c r="F758" s="421"/>
      <c r="G758" s="424"/>
      <c r="H758" s="427"/>
      <c r="I758" s="400"/>
      <c r="J758" s="400"/>
      <c r="K758" s="403"/>
      <c r="L758" s="428"/>
      <c r="M758" s="429"/>
      <c r="N758" s="73" t="s">
        <v>52</v>
      </c>
      <c r="O758" s="75">
        <v>0</v>
      </c>
      <c r="P758" s="75">
        <v>0.5</v>
      </c>
      <c r="Q758" s="75">
        <v>0.5</v>
      </c>
      <c r="R758" s="76">
        <v>1</v>
      </c>
      <c r="S758" s="85">
        <f t="shared" ref="S758" si="3072">SUM(O758:O758)*M757</f>
        <v>0</v>
      </c>
      <c r="T758" s="86">
        <f t="shared" ref="T758" si="3073">SUM(P758:P758)*M757</f>
        <v>0.05</v>
      </c>
      <c r="U758" s="86">
        <f t="shared" ref="U758" si="3074">SUM(Q758:Q758)*M757</f>
        <v>0.05</v>
      </c>
      <c r="V758" s="87">
        <f t="shared" ref="V758" si="3075">SUM(R758:R758)*M757</f>
        <v>0.1</v>
      </c>
      <c r="W758" s="88">
        <f t="shared" si="2886"/>
        <v>0.1</v>
      </c>
      <c r="X758" s="249"/>
      <c r="Y758" s="252"/>
      <c r="Z758" s="255"/>
      <c r="AA758" s="258"/>
      <c r="AB758" s="258"/>
      <c r="AC758" s="369"/>
      <c r="AD758" s="431"/>
      <c r="AE758" s="57"/>
      <c r="AF758" s="235"/>
      <c r="AG758" s="229"/>
      <c r="AH758" s="229"/>
      <c r="AI758" s="236"/>
      <c r="AJ758" s="491"/>
      <c r="AK758" s="69"/>
      <c r="AP758" s="71"/>
      <c r="AQ758" s="239"/>
    </row>
    <row r="759" spans="1:43" ht="30" customHeight="1" x14ac:dyDescent="0.3">
      <c r="A759" s="384" t="s">
        <v>880</v>
      </c>
      <c r="B759" s="385" t="s">
        <v>881</v>
      </c>
      <c r="C759" s="322">
        <v>56</v>
      </c>
      <c r="D759" s="325" t="s">
        <v>882</v>
      </c>
      <c r="E759" s="388">
        <v>60</v>
      </c>
      <c r="F759" s="391" t="s">
        <v>883</v>
      </c>
      <c r="G759" s="313" t="s">
        <v>884</v>
      </c>
      <c r="H759" s="378">
        <v>99</v>
      </c>
      <c r="I759" s="300" t="s">
        <v>885</v>
      </c>
      <c r="J759" s="300" t="s">
        <v>886</v>
      </c>
      <c r="K759" s="381">
        <v>1</v>
      </c>
      <c r="L759" s="302" t="s">
        <v>887</v>
      </c>
      <c r="M759" s="303">
        <v>0.2</v>
      </c>
      <c r="N759" s="39" t="s">
        <v>46</v>
      </c>
      <c r="O759" s="90">
        <v>1</v>
      </c>
      <c r="P759" s="90">
        <v>1</v>
      </c>
      <c r="Q759" s="90">
        <v>1</v>
      </c>
      <c r="R759" s="89">
        <v>1</v>
      </c>
      <c r="S759" s="43">
        <f t="shared" ref="S759" si="3076">SUM(O759:O759)*M759</f>
        <v>0.2</v>
      </c>
      <c r="T759" s="44">
        <f t="shared" ref="T759" si="3077">SUM(P759:P759)*M759</f>
        <v>0.2</v>
      </c>
      <c r="U759" s="44">
        <f t="shared" ref="U759" si="3078">SUM(Q759:Q759)*M759</f>
        <v>0.2</v>
      </c>
      <c r="V759" s="45">
        <f t="shared" ref="V759" si="3079">SUM(R759:R759)*M759</f>
        <v>0.2</v>
      </c>
      <c r="W759" s="46">
        <f t="shared" si="2886"/>
        <v>0.2</v>
      </c>
      <c r="X759" s="247">
        <f>+S760+S762+S764+S766+S768+S770</f>
        <v>0.42000000000000004</v>
      </c>
      <c r="Y759" s="250">
        <f>+T760+T762+T764+T766+T768+T770</f>
        <v>0.495</v>
      </c>
      <c r="Z759" s="253">
        <f>+U760+U762+U764+U766+U768+U770</f>
        <v>0.77250000000000008</v>
      </c>
      <c r="AA759" s="256">
        <f>+V760+V762+V764+V766+V768+V770</f>
        <v>1</v>
      </c>
      <c r="AB759" s="256">
        <f>+W760+W762+W764+W766+W768+W770</f>
        <v>1</v>
      </c>
      <c r="AC759" s="368" t="s">
        <v>888</v>
      </c>
      <c r="AD759" s="357" t="s">
        <v>889</v>
      </c>
      <c r="AE759" s="47"/>
      <c r="AF759" s="228" t="str">
        <f t="shared" si="3031"/>
        <v>EQUILIBRADA</v>
      </c>
      <c r="AG759" s="228" t="str">
        <f>IF(COUNTIF(AF759:AF770,"PARA MEJORAR")&gt;=1,"PARA MEJORAR","BIEN")</f>
        <v>BIEN</v>
      </c>
      <c r="AH759" s="228" t="str">
        <f>IF(COUNTIF(AG759:AG770,"PARA MEJORAR")&gt;=1,"PARA MEJORAR","BIEN")</f>
        <v>BIEN</v>
      </c>
      <c r="AI759" s="228" t="str">
        <f>IF(COUNTIF(AH759:AH938,"PARA MEJORAR")&gt;=1,"PARA MEJORAR","BIEN")</f>
        <v>PARA MEJORAR</v>
      </c>
      <c r="AJ759" s="375" t="s">
        <v>890</v>
      </c>
      <c r="AK759" s="58"/>
      <c r="AL759" s="59"/>
      <c r="AM759" s="59"/>
      <c r="AN759" s="59"/>
      <c r="AO759" s="59"/>
      <c r="AP759" s="60"/>
      <c r="AQ759" s="237"/>
    </row>
    <row r="760" spans="1:43" ht="30" customHeight="1" thickBot="1" x14ac:dyDescent="0.35">
      <c r="A760" s="320"/>
      <c r="B760" s="386"/>
      <c r="C760" s="323"/>
      <c r="D760" s="326"/>
      <c r="E760" s="389"/>
      <c r="F760" s="392"/>
      <c r="G760" s="314"/>
      <c r="H760" s="379"/>
      <c r="I760" s="265"/>
      <c r="J760" s="265"/>
      <c r="K760" s="382"/>
      <c r="L760" s="279"/>
      <c r="M760" s="243"/>
      <c r="N760" s="49" t="s">
        <v>52</v>
      </c>
      <c r="O760" s="51">
        <v>1</v>
      </c>
      <c r="P760" s="51">
        <v>1</v>
      </c>
      <c r="Q760" s="51">
        <v>1</v>
      </c>
      <c r="R760" s="52">
        <v>1</v>
      </c>
      <c r="S760" s="53">
        <f t="shared" ref="S760" si="3080">SUM(O760:O760)*M759</f>
        <v>0.2</v>
      </c>
      <c r="T760" s="54">
        <f t="shared" ref="T760" si="3081">SUM(P760:P760)*M759</f>
        <v>0.2</v>
      </c>
      <c r="U760" s="54">
        <f t="shared" ref="U760" si="3082">SUM(Q760:Q760)*M759</f>
        <v>0.2</v>
      </c>
      <c r="V760" s="55">
        <f t="shared" ref="V760" si="3083">SUM(R760:R760)*M759</f>
        <v>0.2</v>
      </c>
      <c r="W760" s="56">
        <f t="shared" si="2886"/>
        <v>0.2</v>
      </c>
      <c r="X760" s="248"/>
      <c r="Y760" s="251"/>
      <c r="Z760" s="254"/>
      <c r="AA760" s="257"/>
      <c r="AB760" s="257"/>
      <c r="AC760" s="369"/>
      <c r="AD760" s="358"/>
      <c r="AE760" s="57"/>
      <c r="AF760" s="235"/>
      <c r="AG760" s="236"/>
      <c r="AH760" s="236"/>
      <c r="AI760" s="236"/>
      <c r="AJ760" s="376"/>
      <c r="AK760" s="69"/>
      <c r="AP760" s="71"/>
      <c r="AQ760" s="238"/>
    </row>
    <row r="761" spans="1:43" ht="30" customHeight="1" x14ac:dyDescent="0.3">
      <c r="A761" s="320"/>
      <c r="B761" s="386"/>
      <c r="C761" s="323"/>
      <c r="D761" s="326"/>
      <c r="E761" s="389"/>
      <c r="F761" s="392"/>
      <c r="G761" s="314"/>
      <c r="H761" s="379"/>
      <c r="I761" s="265"/>
      <c r="J761" s="265"/>
      <c r="K761" s="382"/>
      <c r="L761" s="270" t="s">
        <v>891</v>
      </c>
      <c r="M761" s="242">
        <v>0.15</v>
      </c>
      <c r="N761" s="72" t="s">
        <v>46</v>
      </c>
      <c r="O761" s="90">
        <v>1</v>
      </c>
      <c r="P761" s="90">
        <v>1</v>
      </c>
      <c r="Q761" s="90">
        <v>1</v>
      </c>
      <c r="R761" s="89">
        <v>1</v>
      </c>
      <c r="S761" s="65">
        <f t="shared" ref="S761" si="3084">SUM(O761:O761)*M761</f>
        <v>0.15</v>
      </c>
      <c r="T761" s="66">
        <f t="shared" ref="T761" si="3085">SUM(P761:P761)*M761</f>
        <v>0.15</v>
      </c>
      <c r="U761" s="66">
        <f t="shared" ref="U761" si="3086">SUM(Q761:Q761)*M761</f>
        <v>0.15</v>
      </c>
      <c r="V761" s="67">
        <f t="shared" ref="V761" si="3087">SUM(R761:R761)*M761</f>
        <v>0.15</v>
      </c>
      <c r="W761" s="68">
        <f t="shared" si="2886"/>
        <v>0.15</v>
      </c>
      <c r="X761" s="248"/>
      <c r="Y761" s="251"/>
      <c r="Z761" s="254"/>
      <c r="AA761" s="257"/>
      <c r="AB761" s="257"/>
      <c r="AC761" s="369"/>
      <c r="AD761" s="358"/>
      <c r="AE761" s="47"/>
      <c r="AF761" s="228" t="str">
        <f t="shared" si="3031"/>
        <v>EQUILIBRADA</v>
      </c>
      <c r="AG761" s="236"/>
      <c r="AH761" s="236"/>
      <c r="AI761" s="236"/>
      <c r="AJ761" s="376"/>
      <c r="AK761" s="69"/>
      <c r="AP761" s="71"/>
      <c r="AQ761" s="238"/>
    </row>
    <row r="762" spans="1:43" ht="30" customHeight="1" thickBot="1" x14ac:dyDescent="0.35">
      <c r="A762" s="320"/>
      <c r="B762" s="386"/>
      <c r="C762" s="323"/>
      <c r="D762" s="326"/>
      <c r="E762" s="389"/>
      <c r="F762" s="392"/>
      <c r="G762" s="314"/>
      <c r="H762" s="379"/>
      <c r="I762" s="265"/>
      <c r="J762" s="265"/>
      <c r="K762" s="382"/>
      <c r="L762" s="279"/>
      <c r="M762" s="243"/>
      <c r="N762" s="49" t="s">
        <v>52</v>
      </c>
      <c r="O762" s="51">
        <v>0.8</v>
      </c>
      <c r="P762" s="51">
        <v>0.8</v>
      </c>
      <c r="Q762" s="51">
        <v>0.9</v>
      </c>
      <c r="R762" s="52">
        <v>1</v>
      </c>
      <c r="S762" s="53">
        <f t="shared" ref="S762" si="3088">SUM(O762:O762)*M761</f>
        <v>0.12</v>
      </c>
      <c r="T762" s="54">
        <f t="shared" ref="T762" si="3089">SUM(P762:P762)*M761</f>
        <v>0.12</v>
      </c>
      <c r="U762" s="54">
        <f t="shared" ref="U762" si="3090">SUM(Q762:Q762)*M761</f>
        <v>0.13500000000000001</v>
      </c>
      <c r="V762" s="55">
        <f t="shared" ref="V762" si="3091">SUM(R762:R762)*M761</f>
        <v>0.15</v>
      </c>
      <c r="W762" s="56">
        <f t="shared" si="2886"/>
        <v>0.15</v>
      </c>
      <c r="X762" s="248"/>
      <c r="Y762" s="251"/>
      <c r="Z762" s="254"/>
      <c r="AA762" s="257"/>
      <c r="AB762" s="257"/>
      <c r="AC762" s="369"/>
      <c r="AD762" s="358"/>
      <c r="AE762" s="57"/>
      <c r="AF762" s="235"/>
      <c r="AG762" s="236"/>
      <c r="AH762" s="236"/>
      <c r="AI762" s="236"/>
      <c r="AJ762" s="376"/>
      <c r="AK762" s="69"/>
      <c r="AP762" s="71"/>
      <c r="AQ762" s="238"/>
    </row>
    <row r="763" spans="1:43" ht="30" customHeight="1" x14ac:dyDescent="0.3">
      <c r="A763" s="320"/>
      <c r="B763" s="386"/>
      <c r="C763" s="323"/>
      <c r="D763" s="326"/>
      <c r="E763" s="389"/>
      <c r="F763" s="392"/>
      <c r="G763" s="314"/>
      <c r="H763" s="379"/>
      <c r="I763" s="265"/>
      <c r="J763" s="265"/>
      <c r="K763" s="382"/>
      <c r="L763" s="270" t="s">
        <v>892</v>
      </c>
      <c r="M763" s="242">
        <v>0.15</v>
      </c>
      <c r="N763" s="72" t="s">
        <v>46</v>
      </c>
      <c r="O763" s="90">
        <v>1</v>
      </c>
      <c r="P763" s="90">
        <v>1</v>
      </c>
      <c r="Q763" s="90">
        <v>1</v>
      </c>
      <c r="R763" s="89">
        <v>1</v>
      </c>
      <c r="S763" s="65">
        <f t="shared" ref="S763" si="3092">SUM(O763:O763)*M763</f>
        <v>0.15</v>
      </c>
      <c r="T763" s="66">
        <f t="shared" ref="T763" si="3093">SUM(P763:P763)*M763</f>
        <v>0.15</v>
      </c>
      <c r="U763" s="66">
        <f t="shared" ref="U763" si="3094">SUM(Q763:Q763)*M763</f>
        <v>0.15</v>
      </c>
      <c r="V763" s="67">
        <f t="shared" ref="V763" si="3095">SUM(R763:R763)*M763</f>
        <v>0.15</v>
      </c>
      <c r="W763" s="68">
        <f t="shared" si="2886"/>
        <v>0.15</v>
      </c>
      <c r="X763" s="248"/>
      <c r="Y763" s="251"/>
      <c r="Z763" s="254"/>
      <c r="AA763" s="257"/>
      <c r="AB763" s="257"/>
      <c r="AC763" s="369"/>
      <c r="AD763" s="358"/>
      <c r="AE763" s="47"/>
      <c r="AF763" s="228" t="str">
        <f t="shared" si="3031"/>
        <v>EQUILIBRADA</v>
      </c>
      <c r="AG763" s="236"/>
      <c r="AH763" s="236"/>
      <c r="AI763" s="236"/>
      <c r="AJ763" s="376"/>
      <c r="AK763" s="69"/>
      <c r="AP763" s="71"/>
      <c r="AQ763" s="238"/>
    </row>
    <row r="764" spans="1:43" ht="30" customHeight="1" thickBot="1" x14ac:dyDescent="0.35">
      <c r="A764" s="320"/>
      <c r="B764" s="386"/>
      <c r="C764" s="323"/>
      <c r="D764" s="326"/>
      <c r="E764" s="389"/>
      <c r="F764" s="392"/>
      <c r="G764" s="314"/>
      <c r="H764" s="379"/>
      <c r="I764" s="265"/>
      <c r="J764" s="265"/>
      <c r="K764" s="382"/>
      <c r="L764" s="279"/>
      <c r="M764" s="243"/>
      <c r="N764" s="49" t="s">
        <v>52</v>
      </c>
      <c r="O764" s="51">
        <v>0.5</v>
      </c>
      <c r="P764" s="51">
        <v>0.5</v>
      </c>
      <c r="Q764" s="51">
        <v>0.6</v>
      </c>
      <c r="R764" s="52">
        <v>1</v>
      </c>
      <c r="S764" s="53">
        <f t="shared" ref="S764" si="3096">SUM(O764:O764)*M763</f>
        <v>7.4999999999999997E-2</v>
      </c>
      <c r="T764" s="54">
        <f t="shared" ref="T764" si="3097">SUM(P764:P764)*M763</f>
        <v>7.4999999999999997E-2</v>
      </c>
      <c r="U764" s="54">
        <f t="shared" ref="U764" si="3098">SUM(Q764:Q764)*M763</f>
        <v>0.09</v>
      </c>
      <c r="V764" s="55">
        <f t="shared" ref="V764" si="3099">SUM(R764:R764)*M763</f>
        <v>0.15</v>
      </c>
      <c r="W764" s="56">
        <f t="shared" si="2886"/>
        <v>0.15</v>
      </c>
      <c r="X764" s="248"/>
      <c r="Y764" s="251"/>
      <c r="Z764" s="254"/>
      <c r="AA764" s="257"/>
      <c r="AB764" s="257"/>
      <c r="AC764" s="369"/>
      <c r="AD764" s="358"/>
      <c r="AE764" s="57"/>
      <c r="AF764" s="235"/>
      <c r="AG764" s="236"/>
      <c r="AH764" s="236"/>
      <c r="AI764" s="236"/>
      <c r="AJ764" s="376"/>
      <c r="AK764" s="69"/>
      <c r="AP764" s="71"/>
      <c r="AQ764" s="238"/>
    </row>
    <row r="765" spans="1:43" ht="30" customHeight="1" x14ac:dyDescent="0.3">
      <c r="A765" s="320"/>
      <c r="B765" s="386"/>
      <c r="C765" s="323"/>
      <c r="D765" s="326"/>
      <c r="E765" s="389"/>
      <c r="F765" s="392"/>
      <c r="G765" s="314"/>
      <c r="H765" s="379"/>
      <c r="I765" s="265"/>
      <c r="J765" s="265"/>
      <c r="K765" s="382"/>
      <c r="L765" s="270" t="s">
        <v>893</v>
      </c>
      <c r="M765" s="242">
        <v>0.25</v>
      </c>
      <c r="N765" s="72" t="s">
        <v>46</v>
      </c>
      <c r="O765" s="90">
        <v>0</v>
      </c>
      <c r="P765" s="90">
        <v>1</v>
      </c>
      <c r="Q765" s="90">
        <v>1</v>
      </c>
      <c r="R765" s="89">
        <v>1</v>
      </c>
      <c r="S765" s="65">
        <f t="shared" ref="S765" si="3100">SUM(O765:O765)*M765</f>
        <v>0</v>
      </c>
      <c r="T765" s="66">
        <f t="shared" ref="T765" si="3101">SUM(P765:P765)*M765</f>
        <v>0.25</v>
      </c>
      <c r="U765" s="66">
        <f t="shared" ref="U765" si="3102">SUM(Q765:Q765)*M765</f>
        <v>0.25</v>
      </c>
      <c r="V765" s="67">
        <f t="shared" ref="V765" si="3103">SUM(R765:R765)*M765</f>
        <v>0.25</v>
      </c>
      <c r="W765" s="68">
        <f t="shared" si="2886"/>
        <v>0.25</v>
      </c>
      <c r="X765" s="248"/>
      <c r="Y765" s="251"/>
      <c r="Z765" s="254"/>
      <c r="AA765" s="257"/>
      <c r="AB765" s="257"/>
      <c r="AC765" s="369"/>
      <c r="AD765" s="358"/>
      <c r="AE765" s="47"/>
      <c r="AF765" s="228" t="str">
        <f t="shared" si="3031"/>
        <v>EQUILIBRADA</v>
      </c>
      <c r="AG765" s="236"/>
      <c r="AH765" s="236"/>
      <c r="AI765" s="236"/>
      <c r="AJ765" s="376"/>
      <c r="AK765" s="69"/>
      <c r="AP765" s="71"/>
      <c r="AQ765" s="238"/>
    </row>
    <row r="766" spans="1:43" ht="30" customHeight="1" thickBot="1" x14ac:dyDescent="0.35">
      <c r="A766" s="320"/>
      <c r="B766" s="386"/>
      <c r="C766" s="323"/>
      <c r="D766" s="326"/>
      <c r="E766" s="389"/>
      <c r="F766" s="392"/>
      <c r="G766" s="314"/>
      <c r="H766" s="379"/>
      <c r="I766" s="265"/>
      <c r="J766" s="265"/>
      <c r="K766" s="382"/>
      <c r="L766" s="279"/>
      <c r="M766" s="243"/>
      <c r="N766" s="49" t="s">
        <v>52</v>
      </c>
      <c r="O766" s="51">
        <v>0.1</v>
      </c>
      <c r="P766" s="51">
        <v>0.4</v>
      </c>
      <c r="Q766" s="51">
        <v>0.8</v>
      </c>
      <c r="R766" s="52">
        <v>1</v>
      </c>
      <c r="S766" s="53">
        <f t="shared" ref="S766" si="3104">SUM(O766:O766)*M765</f>
        <v>2.5000000000000001E-2</v>
      </c>
      <c r="T766" s="54">
        <f t="shared" ref="T766" si="3105">SUM(P766:P766)*M765</f>
        <v>0.1</v>
      </c>
      <c r="U766" s="54">
        <f t="shared" ref="U766" si="3106">SUM(Q766:Q766)*M765</f>
        <v>0.2</v>
      </c>
      <c r="V766" s="55">
        <f t="shared" ref="V766" si="3107">SUM(R766:R766)*M765</f>
        <v>0.25</v>
      </c>
      <c r="W766" s="56">
        <f t="shared" si="2886"/>
        <v>0.25</v>
      </c>
      <c r="X766" s="248"/>
      <c r="Y766" s="251"/>
      <c r="Z766" s="254"/>
      <c r="AA766" s="257"/>
      <c r="AB766" s="257"/>
      <c r="AC766" s="369"/>
      <c r="AD766" s="358"/>
      <c r="AE766" s="57"/>
      <c r="AF766" s="235"/>
      <c r="AG766" s="236"/>
      <c r="AH766" s="236"/>
      <c r="AI766" s="236"/>
      <c r="AJ766" s="376"/>
      <c r="AK766" s="69"/>
      <c r="AP766" s="71"/>
      <c r="AQ766" s="238"/>
    </row>
    <row r="767" spans="1:43" ht="30" customHeight="1" x14ac:dyDescent="0.3">
      <c r="A767" s="320"/>
      <c r="B767" s="386"/>
      <c r="C767" s="323"/>
      <c r="D767" s="326"/>
      <c r="E767" s="389"/>
      <c r="F767" s="392"/>
      <c r="G767" s="314"/>
      <c r="H767" s="379"/>
      <c r="I767" s="265"/>
      <c r="J767" s="265"/>
      <c r="K767" s="382"/>
      <c r="L767" s="270" t="s">
        <v>894</v>
      </c>
      <c r="M767" s="242">
        <v>0.15</v>
      </c>
      <c r="N767" s="72" t="s">
        <v>46</v>
      </c>
      <c r="O767" s="90">
        <v>0</v>
      </c>
      <c r="P767" s="90">
        <v>0.5</v>
      </c>
      <c r="Q767" s="90">
        <v>1</v>
      </c>
      <c r="R767" s="89">
        <v>1</v>
      </c>
      <c r="S767" s="65">
        <f t="shared" ref="S767" si="3108">SUM(O767:O767)*M767</f>
        <v>0</v>
      </c>
      <c r="T767" s="66">
        <f t="shared" ref="T767" si="3109">SUM(P767:P767)*M767</f>
        <v>7.4999999999999997E-2</v>
      </c>
      <c r="U767" s="66">
        <f t="shared" ref="U767" si="3110">SUM(Q767:Q767)*M767</f>
        <v>0.15</v>
      </c>
      <c r="V767" s="67">
        <f t="shared" ref="V767" si="3111">SUM(R767:R767)*M767</f>
        <v>0.15</v>
      </c>
      <c r="W767" s="68">
        <f t="shared" si="2886"/>
        <v>0.15</v>
      </c>
      <c r="X767" s="248"/>
      <c r="Y767" s="251"/>
      <c r="Z767" s="254"/>
      <c r="AA767" s="257"/>
      <c r="AB767" s="257"/>
      <c r="AC767" s="369"/>
      <c r="AD767" s="358"/>
      <c r="AE767" s="47"/>
      <c r="AF767" s="228" t="str">
        <f t="shared" si="3031"/>
        <v>EQUILIBRADA</v>
      </c>
      <c r="AG767" s="236"/>
      <c r="AH767" s="236"/>
      <c r="AI767" s="236"/>
      <c r="AJ767" s="376"/>
      <c r="AK767" s="69"/>
      <c r="AP767" s="71"/>
      <c r="AQ767" s="238"/>
    </row>
    <row r="768" spans="1:43" ht="30" customHeight="1" thickBot="1" x14ac:dyDescent="0.35">
      <c r="A768" s="320"/>
      <c r="B768" s="386"/>
      <c r="C768" s="323"/>
      <c r="D768" s="326"/>
      <c r="E768" s="389"/>
      <c r="F768" s="392"/>
      <c r="G768" s="314"/>
      <c r="H768" s="379"/>
      <c r="I768" s="265"/>
      <c r="J768" s="265"/>
      <c r="K768" s="382"/>
      <c r="L768" s="279"/>
      <c r="M768" s="243"/>
      <c r="N768" s="49" t="s">
        <v>52</v>
      </c>
      <c r="O768" s="51">
        <v>0</v>
      </c>
      <c r="P768" s="51">
        <v>0</v>
      </c>
      <c r="Q768" s="51">
        <v>0.65</v>
      </c>
      <c r="R768" s="52">
        <v>1</v>
      </c>
      <c r="S768" s="53">
        <f t="shared" ref="S768" si="3112">SUM(O768:O768)*M767</f>
        <v>0</v>
      </c>
      <c r="T768" s="54">
        <f t="shared" ref="T768" si="3113">SUM(P768:P768)*M767</f>
        <v>0</v>
      </c>
      <c r="U768" s="54">
        <f t="shared" ref="U768" si="3114">SUM(Q768:Q768)*M767</f>
        <v>9.7500000000000003E-2</v>
      </c>
      <c r="V768" s="55">
        <f t="shared" ref="V768" si="3115">SUM(R768:R768)*M767</f>
        <v>0.15</v>
      </c>
      <c r="W768" s="56">
        <f t="shared" si="2886"/>
        <v>0.15</v>
      </c>
      <c r="X768" s="248"/>
      <c r="Y768" s="251"/>
      <c r="Z768" s="254"/>
      <c r="AA768" s="257"/>
      <c r="AB768" s="257"/>
      <c r="AC768" s="369"/>
      <c r="AD768" s="358"/>
      <c r="AE768" s="57"/>
      <c r="AF768" s="235"/>
      <c r="AG768" s="236"/>
      <c r="AH768" s="236"/>
      <c r="AI768" s="236"/>
      <c r="AJ768" s="376"/>
      <c r="AK768" s="69"/>
      <c r="AP768" s="71"/>
      <c r="AQ768" s="238"/>
    </row>
    <row r="769" spans="1:43" ht="39.950000000000003" customHeight="1" x14ac:dyDescent="0.3">
      <c r="A769" s="320"/>
      <c r="B769" s="386"/>
      <c r="C769" s="323"/>
      <c r="D769" s="326"/>
      <c r="E769" s="389"/>
      <c r="F769" s="392"/>
      <c r="G769" s="314"/>
      <c r="H769" s="379"/>
      <c r="I769" s="265"/>
      <c r="J769" s="265"/>
      <c r="K769" s="382"/>
      <c r="L769" s="270" t="s">
        <v>895</v>
      </c>
      <c r="M769" s="242">
        <v>0.1</v>
      </c>
      <c r="N769" s="72" t="s">
        <v>46</v>
      </c>
      <c r="O769" s="90">
        <v>0</v>
      </c>
      <c r="P769" s="90">
        <v>0</v>
      </c>
      <c r="Q769" s="90">
        <v>0</v>
      </c>
      <c r="R769" s="89">
        <v>1</v>
      </c>
      <c r="S769" s="65">
        <f t="shared" ref="S769" si="3116">SUM(O769:O769)*M769</f>
        <v>0</v>
      </c>
      <c r="T769" s="66">
        <f t="shared" ref="T769" si="3117">SUM(P769:P769)*M769</f>
        <v>0</v>
      </c>
      <c r="U769" s="66">
        <f t="shared" ref="U769" si="3118">SUM(Q769:Q769)*M769</f>
        <v>0</v>
      </c>
      <c r="V769" s="67">
        <f t="shared" ref="V769" si="3119">SUM(R769:R769)*M769</f>
        <v>0.1</v>
      </c>
      <c r="W769" s="68">
        <f t="shared" si="2886"/>
        <v>0.1</v>
      </c>
      <c r="X769" s="248"/>
      <c r="Y769" s="251"/>
      <c r="Z769" s="254"/>
      <c r="AA769" s="257"/>
      <c r="AB769" s="257"/>
      <c r="AC769" s="369"/>
      <c r="AD769" s="358"/>
      <c r="AE769" s="47"/>
      <c r="AF769" s="228" t="str">
        <f t="shared" si="3031"/>
        <v>EQUILIBRADA</v>
      </c>
      <c r="AG769" s="236"/>
      <c r="AH769" s="236"/>
      <c r="AI769" s="236"/>
      <c r="AJ769" s="376"/>
      <c r="AK769" s="69"/>
      <c r="AP769" s="71"/>
      <c r="AQ769" s="238"/>
    </row>
    <row r="770" spans="1:43" ht="39.950000000000003" customHeight="1" thickBot="1" x14ac:dyDescent="0.35">
      <c r="A770" s="320"/>
      <c r="B770" s="386"/>
      <c r="C770" s="324"/>
      <c r="D770" s="327"/>
      <c r="E770" s="389"/>
      <c r="F770" s="392"/>
      <c r="G770" s="315"/>
      <c r="H770" s="380"/>
      <c r="I770" s="266"/>
      <c r="J770" s="266"/>
      <c r="K770" s="383"/>
      <c r="L770" s="271"/>
      <c r="M770" s="245"/>
      <c r="N770" s="73" t="s">
        <v>52</v>
      </c>
      <c r="O770" s="127">
        <v>0</v>
      </c>
      <c r="P770" s="127">
        <v>0</v>
      </c>
      <c r="Q770" s="127">
        <v>0.5</v>
      </c>
      <c r="R770" s="128">
        <v>1</v>
      </c>
      <c r="S770" s="85">
        <f t="shared" ref="S770" si="3120">SUM(O770:O770)*M769</f>
        <v>0</v>
      </c>
      <c r="T770" s="86">
        <f t="shared" ref="T770" si="3121">SUM(P770:P770)*M769</f>
        <v>0</v>
      </c>
      <c r="U770" s="86">
        <f t="shared" ref="U770" si="3122">SUM(Q770:Q770)*M769</f>
        <v>0.05</v>
      </c>
      <c r="V770" s="87">
        <f t="shared" ref="V770" si="3123">SUM(R770:R770)*M769</f>
        <v>0.1</v>
      </c>
      <c r="W770" s="88">
        <f t="shared" si="2886"/>
        <v>0.1</v>
      </c>
      <c r="X770" s="249"/>
      <c r="Y770" s="252"/>
      <c r="Z770" s="255"/>
      <c r="AA770" s="258"/>
      <c r="AB770" s="258"/>
      <c r="AC770" s="369"/>
      <c r="AD770" s="358"/>
      <c r="AE770" s="57"/>
      <c r="AF770" s="235"/>
      <c r="AG770" s="229"/>
      <c r="AH770" s="229"/>
      <c r="AI770" s="236"/>
      <c r="AJ770" s="376"/>
      <c r="AK770" s="69"/>
      <c r="AP770" s="71"/>
      <c r="AQ770" s="239"/>
    </row>
    <row r="771" spans="1:43" ht="30" customHeight="1" x14ac:dyDescent="0.3">
      <c r="A771" s="320"/>
      <c r="B771" s="386"/>
      <c r="C771" s="322">
        <v>57</v>
      </c>
      <c r="D771" s="394" t="s">
        <v>896</v>
      </c>
      <c r="E771" s="389"/>
      <c r="F771" s="392"/>
      <c r="G771" s="313" t="s">
        <v>897</v>
      </c>
      <c r="H771" s="304">
        <v>100</v>
      </c>
      <c r="I771" s="300" t="s">
        <v>898</v>
      </c>
      <c r="J771" s="300" t="s">
        <v>899</v>
      </c>
      <c r="K771" s="328">
        <v>0.78</v>
      </c>
      <c r="L771" s="302" t="s">
        <v>900</v>
      </c>
      <c r="M771" s="373">
        <v>0.4</v>
      </c>
      <c r="N771" s="39" t="s">
        <v>46</v>
      </c>
      <c r="O771" s="40">
        <v>0.1</v>
      </c>
      <c r="P771" s="41">
        <v>0.3</v>
      </c>
      <c r="Q771" s="41">
        <v>0.7</v>
      </c>
      <c r="R771" s="42">
        <v>1</v>
      </c>
      <c r="S771" s="43">
        <f t="shared" ref="S771" si="3124">SUM(O771:O771)*M771</f>
        <v>4.0000000000000008E-2</v>
      </c>
      <c r="T771" s="44">
        <f t="shared" ref="T771" si="3125">SUM(P771:P771)*M771</f>
        <v>0.12</v>
      </c>
      <c r="U771" s="44">
        <f t="shared" ref="U771" si="3126">SUM(Q771:Q771)*M771</f>
        <v>0.27999999999999997</v>
      </c>
      <c r="V771" s="45">
        <f t="shared" ref="V771" si="3127">SUM(R771:R771)*M771</f>
        <v>0.4</v>
      </c>
      <c r="W771" s="46">
        <f t="shared" si="2886"/>
        <v>0.4</v>
      </c>
      <c r="X771" s="247">
        <f>+S772+S774+S776</f>
        <v>9.3600000000000017E-2</v>
      </c>
      <c r="Y771" s="250">
        <f>+T772+T774+T776</f>
        <v>0.33600000000000008</v>
      </c>
      <c r="Z771" s="253">
        <f>+U772+U774+U776</f>
        <v>0.54400000000000004</v>
      </c>
      <c r="AA771" s="256">
        <f>+V772+V774+V776</f>
        <v>0.78</v>
      </c>
      <c r="AB771" s="256">
        <f>+W772+W774+W776</f>
        <v>0.78</v>
      </c>
      <c r="AC771" s="369"/>
      <c r="AD771" s="358"/>
      <c r="AE771" s="47"/>
      <c r="AF771" s="228" t="str">
        <f t="shared" si="3031"/>
        <v>EQUILIBRADA</v>
      </c>
      <c r="AG771" s="228" t="str">
        <f>IF(COUNTIF(AF771:AF776,"PARA MEJORAR")&gt;=1,"PARA MEJORAR","BIEN")</f>
        <v>PARA MEJORAR</v>
      </c>
      <c r="AH771" s="228" t="str">
        <f>IF(COUNTIF(AG771:AG776,"PARA MEJORAR")&gt;=1,"PARA MEJORAR","BIEN")</f>
        <v>PARA MEJORAR</v>
      </c>
      <c r="AI771" s="236"/>
      <c r="AJ771" s="376"/>
      <c r="AK771" s="58"/>
      <c r="AL771" s="59"/>
      <c r="AM771" s="59"/>
      <c r="AN771" s="59"/>
      <c r="AO771" s="59"/>
      <c r="AP771" s="60"/>
      <c r="AQ771" s="237"/>
    </row>
    <row r="772" spans="1:43" ht="30" customHeight="1" thickBot="1" x14ac:dyDescent="0.35">
      <c r="A772" s="320"/>
      <c r="B772" s="386"/>
      <c r="C772" s="323"/>
      <c r="D772" s="395"/>
      <c r="E772" s="389"/>
      <c r="F772" s="392"/>
      <c r="G772" s="314"/>
      <c r="H772" s="261"/>
      <c r="I772" s="367"/>
      <c r="J772" s="367"/>
      <c r="K772" s="329"/>
      <c r="L772" s="279"/>
      <c r="M772" s="372"/>
      <c r="N772" s="49" t="s">
        <v>52</v>
      </c>
      <c r="O772" s="50">
        <v>0.13400000000000001</v>
      </c>
      <c r="P772" s="51">
        <v>0.39</v>
      </c>
      <c r="Q772" s="51">
        <v>0.71</v>
      </c>
      <c r="R772" s="52">
        <v>1</v>
      </c>
      <c r="S772" s="53">
        <f t="shared" ref="S772" si="3128">SUM(O772:O772)*M771</f>
        <v>5.3600000000000009E-2</v>
      </c>
      <c r="T772" s="54">
        <f t="shared" ref="T772" si="3129">SUM(P772:P772)*M771</f>
        <v>0.15600000000000003</v>
      </c>
      <c r="U772" s="54">
        <f t="shared" ref="U772" si="3130">SUM(Q772:Q772)*M771</f>
        <v>0.28399999999999997</v>
      </c>
      <c r="V772" s="55">
        <f t="shared" ref="V772" si="3131">SUM(R772:R772)*M771</f>
        <v>0.4</v>
      </c>
      <c r="W772" s="56">
        <f t="shared" si="2886"/>
        <v>0.4</v>
      </c>
      <c r="X772" s="248"/>
      <c r="Y772" s="251"/>
      <c r="Z772" s="254"/>
      <c r="AA772" s="257"/>
      <c r="AB772" s="257"/>
      <c r="AC772" s="369"/>
      <c r="AD772" s="358"/>
      <c r="AE772" s="57"/>
      <c r="AF772" s="235"/>
      <c r="AG772" s="236"/>
      <c r="AH772" s="236"/>
      <c r="AI772" s="236"/>
      <c r="AJ772" s="376"/>
      <c r="AK772" s="69"/>
      <c r="AP772" s="71"/>
      <c r="AQ772" s="238"/>
    </row>
    <row r="773" spans="1:43" ht="30" customHeight="1" x14ac:dyDescent="0.3">
      <c r="A773" s="320"/>
      <c r="B773" s="386"/>
      <c r="C773" s="323"/>
      <c r="D773" s="395"/>
      <c r="E773" s="389"/>
      <c r="F773" s="392"/>
      <c r="G773" s="314"/>
      <c r="H773" s="261"/>
      <c r="I773" s="360" t="s">
        <v>901</v>
      </c>
      <c r="J773" s="360" t="s">
        <v>902</v>
      </c>
      <c r="K773" s="329"/>
      <c r="L773" s="270" t="s">
        <v>903</v>
      </c>
      <c r="M773" s="371">
        <v>0.4</v>
      </c>
      <c r="N773" s="72" t="s">
        <v>46</v>
      </c>
      <c r="O773" s="91">
        <v>0.1</v>
      </c>
      <c r="P773" s="90">
        <v>0.7</v>
      </c>
      <c r="Q773" s="90">
        <v>1</v>
      </c>
      <c r="R773" s="89">
        <v>1</v>
      </c>
      <c r="S773" s="65">
        <f t="shared" ref="S773" si="3132">SUM(O773:O773)*M773</f>
        <v>4.0000000000000008E-2</v>
      </c>
      <c r="T773" s="66">
        <f t="shared" ref="T773" si="3133">SUM(P773:P773)*M773</f>
        <v>0.27999999999999997</v>
      </c>
      <c r="U773" s="66">
        <f t="shared" ref="U773" si="3134">SUM(Q773:Q773)*M773</f>
        <v>0.4</v>
      </c>
      <c r="V773" s="67">
        <f t="shared" ref="V773" si="3135">SUM(R773:R773)*M773</f>
        <v>0.4</v>
      </c>
      <c r="W773" s="68">
        <f t="shared" si="2886"/>
        <v>0.4</v>
      </c>
      <c r="X773" s="248"/>
      <c r="Y773" s="251"/>
      <c r="Z773" s="254"/>
      <c r="AA773" s="257"/>
      <c r="AB773" s="257"/>
      <c r="AC773" s="369"/>
      <c r="AD773" s="358"/>
      <c r="AE773" s="47"/>
      <c r="AF773" s="228" t="str">
        <f t="shared" si="3031"/>
        <v>PARA MEJORAR</v>
      </c>
      <c r="AG773" s="236"/>
      <c r="AH773" s="236"/>
      <c r="AI773" s="236"/>
      <c r="AJ773" s="376"/>
      <c r="AK773" s="69"/>
      <c r="AP773" s="71"/>
      <c r="AQ773" s="238"/>
    </row>
    <row r="774" spans="1:43" ht="30" customHeight="1" thickBot="1" x14ac:dyDescent="0.35">
      <c r="A774" s="320"/>
      <c r="B774" s="386"/>
      <c r="C774" s="323"/>
      <c r="D774" s="395"/>
      <c r="E774" s="389"/>
      <c r="F774" s="392"/>
      <c r="G774" s="314"/>
      <c r="H774" s="261"/>
      <c r="I774" s="367"/>
      <c r="J774" s="367"/>
      <c r="K774" s="329"/>
      <c r="L774" s="279"/>
      <c r="M774" s="372"/>
      <c r="N774" s="49" t="s">
        <v>52</v>
      </c>
      <c r="O774" s="50">
        <v>0.1</v>
      </c>
      <c r="P774" s="51">
        <v>0.4</v>
      </c>
      <c r="Q774" s="51">
        <v>0.4</v>
      </c>
      <c r="R774" s="52">
        <v>0.6</v>
      </c>
      <c r="S774" s="53">
        <f t="shared" ref="S774" si="3136">SUM(O774:O774)*M773</f>
        <v>4.0000000000000008E-2</v>
      </c>
      <c r="T774" s="54">
        <f t="shared" ref="T774" si="3137">SUM(P774:P774)*M773</f>
        <v>0.16000000000000003</v>
      </c>
      <c r="U774" s="54">
        <f t="shared" ref="U774" si="3138">SUM(Q774:Q774)*M773</f>
        <v>0.16000000000000003</v>
      </c>
      <c r="V774" s="55">
        <f t="shared" ref="V774" si="3139">SUM(R774:R774)*M773</f>
        <v>0.24</v>
      </c>
      <c r="W774" s="56">
        <f t="shared" si="2886"/>
        <v>0.24</v>
      </c>
      <c r="X774" s="248"/>
      <c r="Y774" s="251"/>
      <c r="Z774" s="254"/>
      <c r="AA774" s="257"/>
      <c r="AB774" s="257"/>
      <c r="AC774" s="369"/>
      <c r="AD774" s="358"/>
      <c r="AE774" s="57"/>
      <c r="AF774" s="235"/>
      <c r="AG774" s="236"/>
      <c r="AH774" s="236"/>
      <c r="AI774" s="236"/>
      <c r="AJ774" s="376"/>
      <c r="AK774" s="69"/>
      <c r="AP774" s="71"/>
      <c r="AQ774" s="238"/>
    </row>
    <row r="775" spans="1:43" ht="30" customHeight="1" x14ac:dyDescent="0.3">
      <c r="A775" s="320"/>
      <c r="B775" s="386"/>
      <c r="C775" s="323"/>
      <c r="D775" s="395"/>
      <c r="E775" s="389"/>
      <c r="F775" s="392"/>
      <c r="G775" s="314"/>
      <c r="H775" s="261"/>
      <c r="I775" s="360" t="s">
        <v>904</v>
      </c>
      <c r="J775" s="360" t="s">
        <v>905</v>
      </c>
      <c r="K775" s="329"/>
      <c r="L775" s="270" t="s">
        <v>906</v>
      </c>
      <c r="M775" s="371">
        <v>0.2</v>
      </c>
      <c r="N775" s="72" t="s">
        <v>46</v>
      </c>
      <c r="O775" s="91">
        <v>0</v>
      </c>
      <c r="P775" s="90">
        <v>0.1</v>
      </c>
      <c r="Q775" s="90">
        <v>0.5</v>
      </c>
      <c r="R775" s="89">
        <v>1</v>
      </c>
      <c r="S775" s="65">
        <f t="shared" ref="S775" si="3140">SUM(O775:O775)*M775</f>
        <v>0</v>
      </c>
      <c r="T775" s="66">
        <f t="shared" ref="T775" si="3141">SUM(P775:P775)*M775</f>
        <v>2.0000000000000004E-2</v>
      </c>
      <c r="U775" s="66">
        <f t="shared" ref="U775" si="3142">SUM(Q775:Q775)*M775</f>
        <v>0.1</v>
      </c>
      <c r="V775" s="67">
        <f t="shared" ref="V775" si="3143">SUM(R775:R775)*M775</f>
        <v>0.2</v>
      </c>
      <c r="W775" s="68">
        <f t="shared" ref="W775:W838" si="3144">MAX(S775:V775)</f>
        <v>0.2</v>
      </c>
      <c r="X775" s="248"/>
      <c r="Y775" s="251"/>
      <c r="Z775" s="254"/>
      <c r="AA775" s="257"/>
      <c r="AB775" s="257"/>
      <c r="AC775" s="369"/>
      <c r="AD775" s="358"/>
      <c r="AE775" s="47"/>
      <c r="AF775" s="228" t="str">
        <f t="shared" si="3031"/>
        <v>PARA MEJORAR</v>
      </c>
      <c r="AG775" s="236"/>
      <c r="AH775" s="236"/>
      <c r="AI775" s="236"/>
      <c r="AJ775" s="376"/>
      <c r="AK775" s="69"/>
      <c r="AP775" s="71"/>
      <c r="AQ775" s="238"/>
    </row>
    <row r="776" spans="1:43" ht="30" customHeight="1" thickBot="1" x14ac:dyDescent="0.35">
      <c r="A776" s="320"/>
      <c r="B776" s="386"/>
      <c r="C776" s="323"/>
      <c r="D776" s="395"/>
      <c r="E776" s="389"/>
      <c r="F776" s="392"/>
      <c r="G776" s="315"/>
      <c r="H776" s="262"/>
      <c r="I776" s="266"/>
      <c r="J776" s="266"/>
      <c r="K776" s="330"/>
      <c r="L776" s="271"/>
      <c r="M776" s="374"/>
      <c r="N776" s="73" t="s">
        <v>52</v>
      </c>
      <c r="O776" s="74">
        <v>0</v>
      </c>
      <c r="P776" s="75">
        <v>0.1</v>
      </c>
      <c r="Q776" s="75">
        <v>0.5</v>
      </c>
      <c r="R776" s="76">
        <v>0.7</v>
      </c>
      <c r="S776" s="85">
        <f t="shared" ref="S776" si="3145">SUM(O776:O776)*M775</f>
        <v>0</v>
      </c>
      <c r="T776" s="86">
        <f t="shared" ref="T776" si="3146">SUM(P776:P776)*M775</f>
        <v>2.0000000000000004E-2</v>
      </c>
      <c r="U776" s="86">
        <f t="shared" ref="U776" si="3147">SUM(Q776:Q776)*M775</f>
        <v>0.1</v>
      </c>
      <c r="V776" s="87">
        <f t="shared" ref="V776" si="3148">SUM(R776:R776)*M775</f>
        <v>0.13999999999999999</v>
      </c>
      <c r="W776" s="88">
        <f t="shared" si="3144"/>
        <v>0.13999999999999999</v>
      </c>
      <c r="X776" s="249"/>
      <c r="Y776" s="252"/>
      <c r="Z776" s="255"/>
      <c r="AA776" s="258"/>
      <c r="AB776" s="258"/>
      <c r="AC776" s="369"/>
      <c r="AD776" s="358"/>
      <c r="AE776" s="57"/>
      <c r="AF776" s="235"/>
      <c r="AG776" s="229"/>
      <c r="AH776" s="236"/>
      <c r="AI776" s="236"/>
      <c r="AJ776" s="376"/>
      <c r="AK776" s="69"/>
      <c r="AP776" s="71"/>
      <c r="AQ776" s="239"/>
    </row>
    <row r="777" spans="1:43" ht="30" customHeight="1" x14ac:dyDescent="0.3">
      <c r="A777" s="320"/>
      <c r="B777" s="386"/>
      <c r="C777" s="323"/>
      <c r="D777" s="395"/>
      <c r="E777" s="389"/>
      <c r="F777" s="392"/>
      <c r="G777" s="313" t="s">
        <v>907</v>
      </c>
      <c r="H777" s="304">
        <v>101</v>
      </c>
      <c r="I777" s="300" t="s">
        <v>908</v>
      </c>
      <c r="J777" s="300" t="s">
        <v>909</v>
      </c>
      <c r="K777" s="316">
        <v>1</v>
      </c>
      <c r="L777" s="302" t="s">
        <v>910</v>
      </c>
      <c r="M777" s="303">
        <v>0.1</v>
      </c>
      <c r="N777" s="39" t="s">
        <v>46</v>
      </c>
      <c r="O777" s="90">
        <v>0.25</v>
      </c>
      <c r="P777" s="90">
        <v>0.5</v>
      </c>
      <c r="Q777" s="90">
        <v>0.75</v>
      </c>
      <c r="R777" s="89">
        <v>1</v>
      </c>
      <c r="S777" s="43">
        <f t="shared" ref="S777" si="3149">SUM(O777:O777)*M777</f>
        <v>2.5000000000000001E-2</v>
      </c>
      <c r="T777" s="44">
        <f t="shared" ref="T777" si="3150">SUM(P777:P777)*M777</f>
        <v>0.05</v>
      </c>
      <c r="U777" s="44">
        <f t="shared" ref="U777" si="3151">SUM(Q777:Q777)*M777</f>
        <v>7.5000000000000011E-2</v>
      </c>
      <c r="V777" s="45">
        <f t="shared" ref="V777" si="3152">SUM(R777:R777)*M777</f>
        <v>0.1</v>
      </c>
      <c r="W777" s="46">
        <f t="shared" si="3144"/>
        <v>0.1</v>
      </c>
      <c r="X777" s="247">
        <f>+S778+S780+S782+S784</f>
        <v>0.19999999999999998</v>
      </c>
      <c r="Y777" s="250">
        <f>+T778+T780+T782+T784</f>
        <v>0.36999999999999994</v>
      </c>
      <c r="Z777" s="253">
        <f>+U778+U780+U782+U784</f>
        <v>0.69999999999999984</v>
      </c>
      <c r="AA777" s="256">
        <f>+V778+V780+V782+V784</f>
        <v>1</v>
      </c>
      <c r="AB777" s="256">
        <f>+W778+W780+W782+W784</f>
        <v>1</v>
      </c>
      <c r="AC777" s="369"/>
      <c r="AD777" s="358"/>
      <c r="AE777" s="47"/>
      <c r="AF777" s="228" t="str">
        <f t="shared" si="3031"/>
        <v>EQUILIBRADA</v>
      </c>
      <c r="AG777" s="228" t="str">
        <f>IF(COUNTIF(AF777:AF784,"PARA MEJORAR")&gt;=1,"PARA MEJORAR","BIEN")</f>
        <v>BIEN</v>
      </c>
      <c r="AH777" s="236"/>
      <c r="AI777" s="236"/>
      <c r="AJ777" s="376"/>
      <c r="AK777" s="58"/>
      <c r="AL777" s="59"/>
      <c r="AM777" s="59"/>
      <c r="AN777" s="59"/>
      <c r="AO777" s="59"/>
      <c r="AP777" s="60"/>
      <c r="AQ777" s="237"/>
    </row>
    <row r="778" spans="1:43" ht="30" customHeight="1" thickBot="1" x14ac:dyDescent="0.35">
      <c r="A778" s="320"/>
      <c r="B778" s="386"/>
      <c r="C778" s="323"/>
      <c r="D778" s="395"/>
      <c r="E778" s="389"/>
      <c r="F778" s="392"/>
      <c r="G778" s="314"/>
      <c r="H778" s="261"/>
      <c r="I778" s="265"/>
      <c r="J778" s="265"/>
      <c r="K778" s="267"/>
      <c r="L778" s="279"/>
      <c r="M778" s="243"/>
      <c r="N778" s="49" t="s">
        <v>52</v>
      </c>
      <c r="O778" s="51">
        <v>0.25</v>
      </c>
      <c r="P778" s="51">
        <v>0.4</v>
      </c>
      <c r="Q778" s="51">
        <v>0.75</v>
      </c>
      <c r="R778" s="52">
        <v>1</v>
      </c>
      <c r="S778" s="53">
        <f t="shared" ref="S778" si="3153">SUM(O778:O778)*M777</f>
        <v>2.5000000000000001E-2</v>
      </c>
      <c r="T778" s="54">
        <f t="shared" ref="T778" si="3154">SUM(P778:P778)*M777</f>
        <v>4.0000000000000008E-2</v>
      </c>
      <c r="U778" s="54">
        <f t="shared" ref="U778" si="3155">SUM(Q778:Q778)*M777</f>
        <v>7.5000000000000011E-2</v>
      </c>
      <c r="V778" s="55">
        <f t="shared" ref="V778" si="3156">SUM(R778:R778)*M777</f>
        <v>0.1</v>
      </c>
      <c r="W778" s="56">
        <f t="shared" si="3144"/>
        <v>0.1</v>
      </c>
      <c r="X778" s="248"/>
      <c r="Y778" s="251"/>
      <c r="Z778" s="254"/>
      <c r="AA778" s="257"/>
      <c r="AB778" s="257"/>
      <c r="AC778" s="369"/>
      <c r="AD778" s="358"/>
      <c r="AE778" s="57"/>
      <c r="AF778" s="235"/>
      <c r="AG778" s="236"/>
      <c r="AH778" s="236"/>
      <c r="AI778" s="236"/>
      <c r="AJ778" s="376"/>
      <c r="AK778" s="69"/>
      <c r="AP778" s="71"/>
      <c r="AQ778" s="238"/>
    </row>
    <row r="779" spans="1:43" ht="30" customHeight="1" x14ac:dyDescent="0.3">
      <c r="A779" s="320"/>
      <c r="B779" s="386"/>
      <c r="C779" s="323"/>
      <c r="D779" s="395"/>
      <c r="E779" s="389"/>
      <c r="F779" s="392"/>
      <c r="G779" s="314"/>
      <c r="H779" s="261"/>
      <c r="I779" s="265"/>
      <c r="J779" s="265"/>
      <c r="K779" s="267"/>
      <c r="L779" s="270" t="s">
        <v>911</v>
      </c>
      <c r="M779" s="242">
        <v>0.35</v>
      </c>
      <c r="N779" s="72" t="s">
        <v>46</v>
      </c>
      <c r="O779" s="90">
        <v>0.25</v>
      </c>
      <c r="P779" s="90">
        <v>0.5</v>
      </c>
      <c r="Q779" s="90">
        <v>0.75</v>
      </c>
      <c r="R779" s="89">
        <v>1</v>
      </c>
      <c r="S779" s="65">
        <f t="shared" ref="S779" si="3157">SUM(O779:O779)*M779</f>
        <v>8.7499999999999994E-2</v>
      </c>
      <c r="T779" s="66">
        <f t="shared" ref="T779" si="3158">SUM(P779:P779)*M779</f>
        <v>0.17499999999999999</v>
      </c>
      <c r="U779" s="66">
        <f t="shared" ref="U779" si="3159">SUM(Q779:Q779)*M779</f>
        <v>0.26249999999999996</v>
      </c>
      <c r="V779" s="67">
        <f t="shared" ref="V779" si="3160">SUM(R779:R779)*M779</f>
        <v>0.35</v>
      </c>
      <c r="W779" s="68">
        <f t="shared" si="3144"/>
        <v>0.35</v>
      </c>
      <c r="X779" s="248"/>
      <c r="Y779" s="251"/>
      <c r="Z779" s="254"/>
      <c r="AA779" s="257"/>
      <c r="AB779" s="257"/>
      <c r="AC779" s="369"/>
      <c r="AD779" s="358"/>
      <c r="AE779" s="47"/>
      <c r="AF779" s="228" t="str">
        <f t="shared" si="3031"/>
        <v>EQUILIBRADA</v>
      </c>
      <c r="AG779" s="236"/>
      <c r="AH779" s="236"/>
      <c r="AI779" s="236"/>
      <c r="AJ779" s="376"/>
      <c r="AK779" s="69"/>
      <c r="AP779" s="71"/>
      <c r="AQ779" s="238"/>
    </row>
    <row r="780" spans="1:43" ht="30" customHeight="1" thickBot="1" x14ac:dyDescent="0.35">
      <c r="A780" s="320"/>
      <c r="B780" s="386"/>
      <c r="C780" s="323"/>
      <c r="D780" s="395"/>
      <c r="E780" s="389"/>
      <c r="F780" s="392"/>
      <c r="G780" s="314"/>
      <c r="H780" s="261"/>
      <c r="I780" s="265"/>
      <c r="J780" s="265"/>
      <c r="K780" s="267"/>
      <c r="L780" s="279"/>
      <c r="M780" s="243"/>
      <c r="N780" s="49" t="s">
        <v>52</v>
      </c>
      <c r="O780" s="51">
        <v>0.25</v>
      </c>
      <c r="P780" s="51">
        <v>0.4</v>
      </c>
      <c r="Q780" s="51">
        <v>0.75</v>
      </c>
      <c r="R780" s="52">
        <v>1</v>
      </c>
      <c r="S780" s="53">
        <f t="shared" ref="S780" si="3161">SUM(O780:O780)*M779</f>
        <v>8.7499999999999994E-2</v>
      </c>
      <c r="T780" s="54">
        <f t="shared" ref="T780" si="3162">SUM(P780:P780)*M779</f>
        <v>0.13999999999999999</v>
      </c>
      <c r="U780" s="54">
        <f t="shared" ref="U780" si="3163">SUM(Q780:Q780)*M779</f>
        <v>0.26249999999999996</v>
      </c>
      <c r="V780" s="55">
        <f t="shared" ref="V780" si="3164">SUM(R780:R780)*M779</f>
        <v>0.35</v>
      </c>
      <c r="W780" s="56">
        <f t="shared" si="3144"/>
        <v>0.35</v>
      </c>
      <c r="X780" s="248"/>
      <c r="Y780" s="251"/>
      <c r="Z780" s="254"/>
      <c r="AA780" s="257"/>
      <c r="AB780" s="257"/>
      <c r="AC780" s="369"/>
      <c r="AD780" s="358"/>
      <c r="AE780" s="57"/>
      <c r="AF780" s="235"/>
      <c r="AG780" s="236"/>
      <c r="AH780" s="236"/>
      <c r="AI780" s="236"/>
      <c r="AJ780" s="376"/>
      <c r="AK780" s="69"/>
      <c r="AP780" s="71"/>
      <c r="AQ780" s="238"/>
    </row>
    <row r="781" spans="1:43" ht="30" customHeight="1" x14ac:dyDescent="0.3">
      <c r="A781" s="320"/>
      <c r="B781" s="386"/>
      <c r="C781" s="323"/>
      <c r="D781" s="395"/>
      <c r="E781" s="389"/>
      <c r="F781" s="392"/>
      <c r="G781" s="314"/>
      <c r="H781" s="261"/>
      <c r="I781" s="265"/>
      <c r="J781" s="265"/>
      <c r="K781" s="267"/>
      <c r="L781" s="270" t="s">
        <v>912</v>
      </c>
      <c r="M781" s="242">
        <v>0.35</v>
      </c>
      <c r="N781" s="72" t="s">
        <v>46</v>
      </c>
      <c r="O781" s="90">
        <v>0.25</v>
      </c>
      <c r="P781" s="90">
        <v>0.5</v>
      </c>
      <c r="Q781" s="90">
        <v>0.75</v>
      </c>
      <c r="R781" s="89">
        <v>1</v>
      </c>
      <c r="S781" s="65">
        <f t="shared" ref="S781" si="3165">SUM(O781:O781)*M781</f>
        <v>8.7499999999999994E-2</v>
      </c>
      <c r="T781" s="66">
        <f t="shared" ref="T781" si="3166">SUM(P781:P781)*M781</f>
        <v>0.17499999999999999</v>
      </c>
      <c r="U781" s="66">
        <f t="shared" ref="U781" si="3167">SUM(Q781:Q781)*M781</f>
        <v>0.26249999999999996</v>
      </c>
      <c r="V781" s="67">
        <f t="shared" ref="V781" si="3168">SUM(R781:R781)*M781</f>
        <v>0.35</v>
      </c>
      <c r="W781" s="68">
        <f t="shared" si="3144"/>
        <v>0.35</v>
      </c>
      <c r="X781" s="248"/>
      <c r="Y781" s="251"/>
      <c r="Z781" s="254"/>
      <c r="AA781" s="257"/>
      <c r="AB781" s="257"/>
      <c r="AC781" s="369"/>
      <c r="AD781" s="358"/>
      <c r="AE781" s="47"/>
      <c r="AF781" s="228" t="str">
        <f t="shared" si="3031"/>
        <v>EQUILIBRADA</v>
      </c>
      <c r="AG781" s="236"/>
      <c r="AH781" s="236"/>
      <c r="AI781" s="236"/>
      <c r="AJ781" s="376"/>
      <c r="AK781" s="69"/>
      <c r="AP781" s="71"/>
      <c r="AQ781" s="238"/>
    </row>
    <row r="782" spans="1:43" ht="30" customHeight="1" thickBot="1" x14ac:dyDescent="0.35">
      <c r="A782" s="320"/>
      <c r="B782" s="386"/>
      <c r="C782" s="323"/>
      <c r="D782" s="395"/>
      <c r="E782" s="389"/>
      <c r="F782" s="392"/>
      <c r="G782" s="314"/>
      <c r="H782" s="261"/>
      <c r="I782" s="265"/>
      <c r="J782" s="265"/>
      <c r="K782" s="267"/>
      <c r="L782" s="279"/>
      <c r="M782" s="243"/>
      <c r="N782" s="49" t="s">
        <v>52</v>
      </c>
      <c r="O782" s="51">
        <v>0.25</v>
      </c>
      <c r="P782" s="51">
        <v>0.4</v>
      </c>
      <c r="Q782" s="51">
        <v>0.75</v>
      </c>
      <c r="R782" s="52">
        <v>1</v>
      </c>
      <c r="S782" s="53">
        <f t="shared" ref="S782" si="3169">SUM(O782:O782)*M781</f>
        <v>8.7499999999999994E-2</v>
      </c>
      <c r="T782" s="54">
        <f t="shared" ref="T782" si="3170">SUM(P782:P782)*M781</f>
        <v>0.13999999999999999</v>
      </c>
      <c r="U782" s="54">
        <f t="shared" ref="U782" si="3171">SUM(Q782:Q782)*M781</f>
        <v>0.26249999999999996</v>
      </c>
      <c r="V782" s="55">
        <f t="shared" ref="V782" si="3172">SUM(R782:R782)*M781</f>
        <v>0.35</v>
      </c>
      <c r="W782" s="56">
        <f t="shared" si="3144"/>
        <v>0.35</v>
      </c>
      <c r="X782" s="248"/>
      <c r="Y782" s="251"/>
      <c r="Z782" s="254"/>
      <c r="AA782" s="257"/>
      <c r="AB782" s="257"/>
      <c r="AC782" s="369"/>
      <c r="AD782" s="358"/>
      <c r="AE782" s="57"/>
      <c r="AF782" s="235"/>
      <c r="AG782" s="236"/>
      <c r="AH782" s="236"/>
      <c r="AI782" s="236"/>
      <c r="AJ782" s="376"/>
      <c r="AK782" s="69"/>
      <c r="AP782" s="71"/>
      <c r="AQ782" s="238"/>
    </row>
    <row r="783" spans="1:43" ht="30" customHeight="1" x14ac:dyDescent="0.3">
      <c r="A783" s="320"/>
      <c r="B783" s="386"/>
      <c r="C783" s="323"/>
      <c r="D783" s="395"/>
      <c r="E783" s="389"/>
      <c r="F783" s="392"/>
      <c r="G783" s="314"/>
      <c r="H783" s="261"/>
      <c r="I783" s="265"/>
      <c r="J783" s="265"/>
      <c r="K783" s="267"/>
      <c r="L783" s="270" t="s">
        <v>913</v>
      </c>
      <c r="M783" s="242">
        <v>0.2</v>
      </c>
      <c r="N783" s="72" t="s">
        <v>46</v>
      </c>
      <c r="O783" s="90">
        <v>0</v>
      </c>
      <c r="P783" s="90">
        <v>0.25</v>
      </c>
      <c r="Q783" s="90">
        <v>0.5</v>
      </c>
      <c r="R783" s="89">
        <v>1</v>
      </c>
      <c r="S783" s="65">
        <f t="shared" ref="S783" si="3173">SUM(O783:O783)*M783</f>
        <v>0</v>
      </c>
      <c r="T783" s="66">
        <f t="shared" ref="T783" si="3174">SUM(P783:P783)*M783</f>
        <v>0.05</v>
      </c>
      <c r="U783" s="66">
        <f t="shared" ref="U783" si="3175">SUM(Q783:Q783)*M783</f>
        <v>0.1</v>
      </c>
      <c r="V783" s="67">
        <f t="shared" ref="V783" si="3176">SUM(R783:R783)*M783</f>
        <v>0.2</v>
      </c>
      <c r="W783" s="68">
        <f t="shared" si="3144"/>
        <v>0.2</v>
      </c>
      <c r="X783" s="248"/>
      <c r="Y783" s="251"/>
      <c r="Z783" s="254"/>
      <c r="AA783" s="257"/>
      <c r="AB783" s="257"/>
      <c r="AC783" s="369"/>
      <c r="AD783" s="358"/>
      <c r="AE783" s="47"/>
      <c r="AF783" s="228" t="str">
        <f t="shared" si="3031"/>
        <v>EQUILIBRADA</v>
      </c>
      <c r="AG783" s="236"/>
      <c r="AH783" s="236"/>
      <c r="AI783" s="236"/>
      <c r="AJ783" s="376"/>
      <c r="AK783" s="69"/>
      <c r="AP783" s="71"/>
      <c r="AQ783" s="238"/>
    </row>
    <row r="784" spans="1:43" ht="30" customHeight="1" thickBot="1" x14ac:dyDescent="0.35">
      <c r="A784" s="320"/>
      <c r="B784" s="386"/>
      <c r="C784" s="324"/>
      <c r="D784" s="396"/>
      <c r="E784" s="390"/>
      <c r="F784" s="393"/>
      <c r="G784" s="315"/>
      <c r="H784" s="262"/>
      <c r="I784" s="266"/>
      <c r="J784" s="266"/>
      <c r="K784" s="268"/>
      <c r="L784" s="271"/>
      <c r="M784" s="245"/>
      <c r="N784" s="73" t="s">
        <v>52</v>
      </c>
      <c r="O784" s="75">
        <v>0</v>
      </c>
      <c r="P784" s="75">
        <v>0.25</v>
      </c>
      <c r="Q784" s="75">
        <v>0.5</v>
      </c>
      <c r="R784" s="76">
        <v>1</v>
      </c>
      <c r="S784" s="85">
        <f t="shared" ref="S784" si="3177">SUM(O784:O784)*M783</f>
        <v>0</v>
      </c>
      <c r="T784" s="86">
        <f t="shared" ref="T784" si="3178">SUM(P784:P784)*M783</f>
        <v>0.05</v>
      </c>
      <c r="U784" s="86">
        <f t="shared" ref="U784" si="3179">SUM(Q784:Q784)*M783</f>
        <v>0.1</v>
      </c>
      <c r="V784" s="87">
        <f t="shared" ref="V784" si="3180">SUM(R784:R784)*M783</f>
        <v>0.2</v>
      </c>
      <c r="W784" s="88">
        <f t="shared" si="3144"/>
        <v>0.2</v>
      </c>
      <c r="X784" s="249"/>
      <c r="Y784" s="252"/>
      <c r="Z784" s="255"/>
      <c r="AA784" s="258"/>
      <c r="AB784" s="258"/>
      <c r="AC784" s="369"/>
      <c r="AD784" s="358"/>
      <c r="AE784" s="57"/>
      <c r="AF784" s="235"/>
      <c r="AG784" s="229"/>
      <c r="AH784" s="229"/>
      <c r="AI784" s="236"/>
      <c r="AJ784" s="376"/>
      <c r="AK784" s="69"/>
      <c r="AP784" s="71"/>
      <c r="AQ784" s="239"/>
    </row>
    <row r="785" spans="1:43" ht="30" customHeight="1" x14ac:dyDescent="0.3">
      <c r="A785" s="320"/>
      <c r="B785" s="386"/>
      <c r="C785" s="322">
        <v>58</v>
      </c>
      <c r="D785" s="325" t="s">
        <v>914</v>
      </c>
      <c r="E785" s="291">
        <v>61</v>
      </c>
      <c r="F785" s="294" t="s">
        <v>915</v>
      </c>
      <c r="G785" s="313" t="s">
        <v>916</v>
      </c>
      <c r="H785" s="304">
        <v>102</v>
      </c>
      <c r="I785" s="300" t="s">
        <v>917</v>
      </c>
      <c r="J785" s="300" t="s">
        <v>918</v>
      </c>
      <c r="K785" s="328">
        <v>1</v>
      </c>
      <c r="L785" s="302" t="s">
        <v>919</v>
      </c>
      <c r="M785" s="303">
        <v>0.4</v>
      </c>
      <c r="N785" s="39" t="s">
        <v>46</v>
      </c>
      <c r="O785" s="90">
        <v>0</v>
      </c>
      <c r="P785" s="90">
        <v>1</v>
      </c>
      <c r="Q785" s="90">
        <v>0.75</v>
      </c>
      <c r="R785" s="89">
        <v>1</v>
      </c>
      <c r="S785" s="43">
        <f t="shared" ref="S785" si="3181">SUM(O785:O785)*M785</f>
        <v>0</v>
      </c>
      <c r="T785" s="44">
        <f t="shared" ref="T785" si="3182">SUM(P785:P785)*M785</f>
        <v>0.4</v>
      </c>
      <c r="U785" s="44">
        <f t="shared" ref="U785" si="3183">SUM(Q785:Q785)*M785</f>
        <v>0.30000000000000004</v>
      </c>
      <c r="V785" s="45">
        <f t="shared" ref="V785" si="3184">SUM(R785:R785)*M785</f>
        <v>0.4</v>
      </c>
      <c r="W785" s="46">
        <f t="shared" si="3144"/>
        <v>0.4</v>
      </c>
      <c r="X785" s="247">
        <f>+S786+S788+S790+S792</f>
        <v>0</v>
      </c>
      <c r="Y785" s="250">
        <f>+T786+T788+T790+T792</f>
        <v>0.45</v>
      </c>
      <c r="Z785" s="253">
        <f>+U786+U788+U790+U792</f>
        <v>0.6</v>
      </c>
      <c r="AA785" s="256">
        <f>+V786+V788+V790+V792</f>
        <v>1</v>
      </c>
      <c r="AB785" s="256">
        <f>+W786+W788+W790+W792</f>
        <v>1</v>
      </c>
      <c r="AC785" s="369"/>
      <c r="AD785" s="358"/>
      <c r="AE785" s="47"/>
      <c r="AF785" s="228" t="str">
        <f t="shared" si="3031"/>
        <v>EQUILIBRADA</v>
      </c>
      <c r="AG785" s="228" t="str">
        <f>IF(COUNTIF(AF785:AF792,"PARA MEJORAR")&gt;=1,"PARA MEJORAR","BIEN")</f>
        <v>BIEN</v>
      </c>
      <c r="AH785" s="228" t="str">
        <f>IF(COUNTIF(AG785:AG792,"PARA MEJORAR")&gt;=1,"PARA MEJORAR","BIEN")</f>
        <v>BIEN</v>
      </c>
      <c r="AI785" s="236"/>
      <c r="AJ785" s="376"/>
      <c r="AK785" s="58"/>
      <c r="AL785" s="59"/>
      <c r="AM785" s="59"/>
      <c r="AN785" s="59"/>
      <c r="AO785" s="59"/>
      <c r="AP785" s="60"/>
      <c r="AQ785" s="237"/>
    </row>
    <row r="786" spans="1:43" ht="30" customHeight="1" thickBot="1" x14ac:dyDescent="0.35">
      <c r="A786" s="320"/>
      <c r="B786" s="386"/>
      <c r="C786" s="323"/>
      <c r="D786" s="326"/>
      <c r="E786" s="292"/>
      <c r="F786" s="295"/>
      <c r="G786" s="314"/>
      <c r="H786" s="261"/>
      <c r="I786" s="265"/>
      <c r="J786" s="265"/>
      <c r="K786" s="329"/>
      <c r="L786" s="279"/>
      <c r="M786" s="243"/>
      <c r="N786" s="49" t="s">
        <v>52</v>
      </c>
      <c r="O786" s="51">
        <v>0</v>
      </c>
      <c r="P786" s="51">
        <v>1</v>
      </c>
      <c r="Q786" s="51">
        <v>1</v>
      </c>
      <c r="R786" s="52">
        <v>1</v>
      </c>
      <c r="S786" s="53">
        <f t="shared" ref="S786" si="3185">SUM(O786:O786)*M785</f>
        <v>0</v>
      </c>
      <c r="T786" s="54">
        <f t="shared" ref="T786" si="3186">SUM(P786:P786)*M785</f>
        <v>0.4</v>
      </c>
      <c r="U786" s="54">
        <f t="shared" ref="U786" si="3187">SUM(Q786:Q786)*M785</f>
        <v>0.4</v>
      </c>
      <c r="V786" s="55">
        <f t="shared" ref="V786" si="3188">SUM(R786:R786)*M785</f>
        <v>0.4</v>
      </c>
      <c r="W786" s="56">
        <f t="shared" si="3144"/>
        <v>0.4</v>
      </c>
      <c r="X786" s="248"/>
      <c r="Y786" s="251"/>
      <c r="Z786" s="254"/>
      <c r="AA786" s="257"/>
      <c r="AB786" s="257"/>
      <c r="AC786" s="369"/>
      <c r="AD786" s="358"/>
      <c r="AE786" s="57"/>
      <c r="AF786" s="235"/>
      <c r="AG786" s="236"/>
      <c r="AH786" s="236"/>
      <c r="AI786" s="236"/>
      <c r="AJ786" s="376"/>
      <c r="AK786" s="69"/>
      <c r="AP786" s="71"/>
      <c r="AQ786" s="238"/>
    </row>
    <row r="787" spans="1:43" ht="30" customHeight="1" x14ac:dyDescent="0.3">
      <c r="A787" s="320"/>
      <c r="B787" s="386"/>
      <c r="C787" s="323"/>
      <c r="D787" s="326"/>
      <c r="E787" s="292"/>
      <c r="F787" s="295"/>
      <c r="G787" s="314"/>
      <c r="H787" s="261"/>
      <c r="I787" s="265"/>
      <c r="J787" s="265"/>
      <c r="K787" s="329"/>
      <c r="L787" s="270" t="s">
        <v>920</v>
      </c>
      <c r="M787" s="242">
        <v>0.2</v>
      </c>
      <c r="N787" s="72" t="s">
        <v>46</v>
      </c>
      <c r="O787" s="90">
        <v>0</v>
      </c>
      <c r="P787" s="90">
        <v>0.25</v>
      </c>
      <c r="Q787" s="90">
        <v>1</v>
      </c>
      <c r="R787" s="89">
        <v>1</v>
      </c>
      <c r="S787" s="65">
        <f t="shared" ref="S787" si="3189">SUM(O787:O787)*M787</f>
        <v>0</v>
      </c>
      <c r="T787" s="66">
        <f t="shared" ref="T787" si="3190">SUM(P787:P787)*M787</f>
        <v>0.05</v>
      </c>
      <c r="U787" s="66">
        <f t="shared" ref="U787" si="3191">SUM(Q787:Q787)*M787</f>
        <v>0.2</v>
      </c>
      <c r="V787" s="67">
        <f t="shared" ref="V787" si="3192">SUM(R787:R787)*M787</f>
        <v>0.2</v>
      </c>
      <c r="W787" s="68">
        <f t="shared" si="3144"/>
        <v>0.2</v>
      </c>
      <c r="X787" s="248"/>
      <c r="Y787" s="251"/>
      <c r="Z787" s="254"/>
      <c r="AA787" s="257"/>
      <c r="AB787" s="257"/>
      <c r="AC787" s="369"/>
      <c r="AD787" s="358"/>
      <c r="AE787" s="47"/>
      <c r="AF787" s="228" t="str">
        <f t="shared" si="3031"/>
        <v>EQUILIBRADA</v>
      </c>
      <c r="AG787" s="236"/>
      <c r="AH787" s="236"/>
      <c r="AI787" s="236"/>
      <c r="AJ787" s="376"/>
      <c r="AK787" s="69"/>
      <c r="AP787" s="71"/>
      <c r="AQ787" s="238"/>
    </row>
    <row r="788" spans="1:43" ht="30" customHeight="1" thickBot="1" x14ac:dyDescent="0.35">
      <c r="A788" s="320"/>
      <c r="B788" s="386"/>
      <c r="C788" s="323"/>
      <c r="D788" s="326"/>
      <c r="E788" s="292"/>
      <c r="F788" s="295"/>
      <c r="G788" s="314"/>
      <c r="H788" s="261"/>
      <c r="I788" s="265"/>
      <c r="J788" s="265"/>
      <c r="K788" s="329"/>
      <c r="L788" s="279"/>
      <c r="M788" s="243"/>
      <c r="N788" s="49" t="s">
        <v>52</v>
      </c>
      <c r="O788" s="51">
        <v>0</v>
      </c>
      <c r="P788" s="51">
        <v>0.25</v>
      </c>
      <c r="Q788" s="51">
        <v>0.5</v>
      </c>
      <c r="R788" s="52">
        <v>1</v>
      </c>
      <c r="S788" s="53">
        <f t="shared" ref="S788" si="3193">SUM(O788:O788)*M787</f>
        <v>0</v>
      </c>
      <c r="T788" s="54">
        <f t="shared" ref="T788" si="3194">SUM(P788:P788)*M787</f>
        <v>0.05</v>
      </c>
      <c r="U788" s="54">
        <f t="shared" ref="U788" si="3195">SUM(Q788:Q788)*M787</f>
        <v>0.1</v>
      </c>
      <c r="V788" s="55">
        <f t="shared" ref="V788" si="3196">SUM(R788:R788)*M787</f>
        <v>0.2</v>
      </c>
      <c r="W788" s="56">
        <f t="shared" si="3144"/>
        <v>0.2</v>
      </c>
      <c r="X788" s="248"/>
      <c r="Y788" s="251"/>
      <c r="Z788" s="254"/>
      <c r="AA788" s="257"/>
      <c r="AB788" s="257"/>
      <c r="AC788" s="369"/>
      <c r="AD788" s="358"/>
      <c r="AE788" s="57"/>
      <c r="AF788" s="235"/>
      <c r="AG788" s="236"/>
      <c r="AH788" s="236"/>
      <c r="AI788" s="236"/>
      <c r="AJ788" s="376"/>
      <c r="AK788" s="69"/>
      <c r="AP788" s="71"/>
      <c r="AQ788" s="238"/>
    </row>
    <row r="789" spans="1:43" ht="30" customHeight="1" x14ac:dyDescent="0.3">
      <c r="A789" s="320"/>
      <c r="B789" s="386"/>
      <c r="C789" s="323"/>
      <c r="D789" s="326"/>
      <c r="E789" s="292"/>
      <c r="F789" s="295"/>
      <c r="G789" s="314"/>
      <c r="H789" s="261"/>
      <c r="I789" s="265"/>
      <c r="J789" s="265"/>
      <c r="K789" s="329"/>
      <c r="L789" s="270" t="s">
        <v>921</v>
      </c>
      <c r="M789" s="242">
        <v>0.2</v>
      </c>
      <c r="N789" s="72" t="s">
        <v>46</v>
      </c>
      <c r="O789" s="90">
        <v>0</v>
      </c>
      <c r="P789" s="90">
        <v>0</v>
      </c>
      <c r="Q789" s="90">
        <v>1</v>
      </c>
      <c r="R789" s="89">
        <v>1</v>
      </c>
      <c r="S789" s="65">
        <f t="shared" ref="S789" si="3197">SUM(O789:O789)*M789</f>
        <v>0</v>
      </c>
      <c r="T789" s="66">
        <f t="shared" ref="T789" si="3198">SUM(P789:P789)*M789</f>
        <v>0</v>
      </c>
      <c r="U789" s="66">
        <f t="shared" ref="U789" si="3199">SUM(Q789:Q789)*M789</f>
        <v>0.2</v>
      </c>
      <c r="V789" s="67">
        <f t="shared" ref="V789" si="3200">SUM(R789:R789)*M789</f>
        <v>0.2</v>
      </c>
      <c r="W789" s="68">
        <f t="shared" si="3144"/>
        <v>0.2</v>
      </c>
      <c r="X789" s="248"/>
      <c r="Y789" s="251"/>
      <c r="Z789" s="254"/>
      <c r="AA789" s="257"/>
      <c r="AB789" s="257"/>
      <c r="AC789" s="369"/>
      <c r="AD789" s="358"/>
      <c r="AE789" s="47"/>
      <c r="AF789" s="228" t="str">
        <f t="shared" si="3031"/>
        <v>EQUILIBRADA</v>
      </c>
      <c r="AG789" s="236"/>
      <c r="AH789" s="236"/>
      <c r="AI789" s="236"/>
      <c r="AJ789" s="376"/>
      <c r="AK789" s="69"/>
      <c r="AP789" s="71"/>
      <c r="AQ789" s="238"/>
    </row>
    <row r="790" spans="1:43" ht="30" customHeight="1" thickBot="1" x14ac:dyDescent="0.35">
      <c r="A790" s="320"/>
      <c r="B790" s="386"/>
      <c r="C790" s="323"/>
      <c r="D790" s="326"/>
      <c r="E790" s="292"/>
      <c r="F790" s="295"/>
      <c r="G790" s="314"/>
      <c r="H790" s="261"/>
      <c r="I790" s="265"/>
      <c r="J790" s="265"/>
      <c r="K790" s="329"/>
      <c r="L790" s="279"/>
      <c r="M790" s="243"/>
      <c r="N790" s="49" t="s">
        <v>52</v>
      </c>
      <c r="O790" s="51">
        <v>0</v>
      </c>
      <c r="P790" s="51">
        <v>0</v>
      </c>
      <c r="Q790" s="51">
        <v>0</v>
      </c>
      <c r="R790" s="52">
        <v>1</v>
      </c>
      <c r="S790" s="53">
        <f t="shared" ref="S790" si="3201">SUM(O790:O790)*M789</f>
        <v>0</v>
      </c>
      <c r="T790" s="54">
        <f t="shared" ref="T790" si="3202">SUM(P790:P790)*M789</f>
        <v>0</v>
      </c>
      <c r="U790" s="54">
        <f t="shared" ref="U790" si="3203">SUM(Q790:Q790)*M789</f>
        <v>0</v>
      </c>
      <c r="V790" s="55">
        <f t="shared" ref="V790" si="3204">SUM(R790:R790)*M789</f>
        <v>0.2</v>
      </c>
      <c r="W790" s="56">
        <f t="shared" si="3144"/>
        <v>0.2</v>
      </c>
      <c r="X790" s="248"/>
      <c r="Y790" s="251"/>
      <c r="Z790" s="254"/>
      <c r="AA790" s="257"/>
      <c r="AB790" s="257"/>
      <c r="AC790" s="369"/>
      <c r="AD790" s="358"/>
      <c r="AE790" s="57"/>
      <c r="AF790" s="235"/>
      <c r="AG790" s="236"/>
      <c r="AH790" s="236"/>
      <c r="AI790" s="236"/>
      <c r="AJ790" s="376"/>
      <c r="AK790" s="69"/>
      <c r="AP790" s="71"/>
      <c r="AQ790" s="238"/>
    </row>
    <row r="791" spans="1:43" ht="30" customHeight="1" x14ac:dyDescent="0.3">
      <c r="A791" s="320"/>
      <c r="B791" s="386"/>
      <c r="C791" s="323"/>
      <c r="D791" s="326"/>
      <c r="E791" s="292"/>
      <c r="F791" s="295"/>
      <c r="G791" s="314"/>
      <c r="H791" s="261"/>
      <c r="I791" s="265"/>
      <c r="J791" s="265"/>
      <c r="K791" s="329"/>
      <c r="L791" s="270" t="s">
        <v>922</v>
      </c>
      <c r="M791" s="242">
        <v>0.2</v>
      </c>
      <c r="N791" s="72" t="s">
        <v>46</v>
      </c>
      <c r="O791" s="90">
        <v>0</v>
      </c>
      <c r="P791" s="90">
        <v>0</v>
      </c>
      <c r="Q791" s="90">
        <v>0.5</v>
      </c>
      <c r="R791" s="89">
        <v>1</v>
      </c>
      <c r="S791" s="65">
        <f t="shared" ref="S791" si="3205">SUM(O791:O791)*M791</f>
        <v>0</v>
      </c>
      <c r="T791" s="66">
        <f t="shared" ref="T791" si="3206">SUM(P791:P791)*M791</f>
        <v>0</v>
      </c>
      <c r="U791" s="66">
        <f t="shared" ref="U791" si="3207">SUM(Q791:Q791)*M791</f>
        <v>0.1</v>
      </c>
      <c r="V791" s="67">
        <f t="shared" ref="V791" si="3208">SUM(R791:R791)*M791</f>
        <v>0.2</v>
      </c>
      <c r="W791" s="68">
        <f t="shared" si="3144"/>
        <v>0.2</v>
      </c>
      <c r="X791" s="248"/>
      <c r="Y791" s="251"/>
      <c r="Z791" s="254"/>
      <c r="AA791" s="257"/>
      <c r="AB791" s="257"/>
      <c r="AC791" s="369"/>
      <c r="AD791" s="358"/>
      <c r="AE791" s="47"/>
      <c r="AF791" s="228" t="str">
        <f t="shared" si="3031"/>
        <v>EQUILIBRADA</v>
      </c>
      <c r="AG791" s="236"/>
      <c r="AH791" s="236"/>
      <c r="AI791" s="236"/>
      <c r="AJ791" s="376"/>
      <c r="AK791" s="69"/>
      <c r="AP791" s="71"/>
      <c r="AQ791" s="238"/>
    </row>
    <row r="792" spans="1:43" ht="30" customHeight="1" thickBot="1" x14ac:dyDescent="0.35">
      <c r="A792" s="320"/>
      <c r="B792" s="386"/>
      <c r="C792" s="323"/>
      <c r="D792" s="326"/>
      <c r="E792" s="292"/>
      <c r="F792" s="295"/>
      <c r="G792" s="315"/>
      <c r="H792" s="262"/>
      <c r="I792" s="266"/>
      <c r="J792" s="266"/>
      <c r="K792" s="330"/>
      <c r="L792" s="271"/>
      <c r="M792" s="245"/>
      <c r="N792" s="73" t="s">
        <v>52</v>
      </c>
      <c r="O792" s="75">
        <v>0</v>
      </c>
      <c r="P792" s="75">
        <v>0</v>
      </c>
      <c r="Q792" s="75">
        <v>0.5</v>
      </c>
      <c r="R792" s="76">
        <v>1</v>
      </c>
      <c r="S792" s="85">
        <f t="shared" ref="S792" si="3209">SUM(O792:O792)*M791</f>
        <v>0</v>
      </c>
      <c r="T792" s="86">
        <f t="shared" ref="T792" si="3210">SUM(P792:P792)*M791</f>
        <v>0</v>
      </c>
      <c r="U792" s="86">
        <f t="shared" ref="U792" si="3211">SUM(Q792:Q792)*M791</f>
        <v>0.1</v>
      </c>
      <c r="V792" s="87">
        <f t="shared" ref="V792" si="3212">SUM(R792:R792)*M791</f>
        <v>0.2</v>
      </c>
      <c r="W792" s="88">
        <f t="shared" si="3144"/>
        <v>0.2</v>
      </c>
      <c r="X792" s="249"/>
      <c r="Y792" s="252"/>
      <c r="Z792" s="255"/>
      <c r="AA792" s="258"/>
      <c r="AB792" s="258"/>
      <c r="AC792" s="369"/>
      <c r="AD792" s="358"/>
      <c r="AE792" s="57"/>
      <c r="AF792" s="235"/>
      <c r="AG792" s="229"/>
      <c r="AH792" s="229"/>
      <c r="AI792" s="236"/>
      <c r="AJ792" s="376"/>
      <c r="AK792" s="69"/>
      <c r="AP792" s="71"/>
      <c r="AQ792" s="239"/>
    </row>
    <row r="793" spans="1:43" ht="30" customHeight="1" x14ac:dyDescent="0.3">
      <c r="A793" s="344" t="s">
        <v>923</v>
      </c>
      <c r="B793" s="386"/>
      <c r="C793" s="322">
        <v>59</v>
      </c>
      <c r="D793" s="325" t="s">
        <v>924</v>
      </c>
      <c r="E793" s="291">
        <v>62</v>
      </c>
      <c r="F793" s="294" t="s">
        <v>925</v>
      </c>
      <c r="G793" s="313" t="s">
        <v>926</v>
      </c>
      <c r="H793" s="304">
        <v>103</v>
      </c>
      <c r="I793" s="300" t="s">
        <v>927</v>
      </c>
      <c r="J793" s="300" t="s">
        <v>928</v>
      </c>
      <c r="K793" s="316">
        <v>1</v>
      </c>
      <c r="L793" s="302" t="s">
        <v>929</v>
      </c>
      <c r="M793" s="303">
        <v>0.3</v>
      </c>
      <c r="N793" s="39" t="s">
        <v>46</v>
      </c>
      <c r="O793" s="129">
        <v>1</v>
      </c>
      <c r="P793" s="63">
        <v>1</v>
      </c>
      <c r="Q793" s="63">
        <v>1</v>
      </c>
      <c r="R793" s="64">
        <v>1</v>
      </c>
      <c r="S793" s="43">
        <f t="shared" ref="S793" si="3213">SUM(O793:O793)*M793</f>
        <v>0.3</v>
      </c>
      <c r="T793" s="44">
        <f t="shared" ref="T793" si="3214">SUM(P793:P793)*M793</f>
        <v>0.3</v>
      </c>
      <c r="U793" s="44">
        <f t="shared" ref="U793" si="3215">SUM(Q793:Q793)*M793</f>
        <v>0.3</v>
      </c>
      <c r="V793" s="45">
        <f t="shared" ref="V793" si="3216">SUM(R793:R793)*M793</f>
        <v>0.3</v>
      </c>
      <c r="W793" s="46">
        <f t="shared" si="3144"/>
        <v>0.3</v>
      </c>
      <c r="X793" s="247">
        <f>+S794+S796+S798</f>
        <v>0.5</v>
      </c>
      <c r="Y793" s="250">
        <f>+T794+T796+T798</f>
        <v>0.87</v>
      </c>
      <c r="Z793" s="253">
        <f>+U794+U796+U798</f>
        <v>0.88500000000000001</v>
      </c>
      <c r="AA793" s="256">
        <f>+V794+V796+V798</f>
        <v>1</v>
      </c>
      <c r="AB793" s="256">
        <f>+W794+W796+W798</f>
        <v>1</v>
      </c>
      <c r="AC793" s="369"/>
      <c r="AD793" s="357" t="s">
        <v>930</v>
      </c>
      <c r="AE793" s="47"/>
      <c r="AF793" s="228" t="str">
        <f t="shared" si="3031"/>
        <v>EQUILIBRADA</v>
      </c>
      <c r="AG793" s="228" t="str">
        <f>IF(COUNTIF(AF793:AF798,"PARA MEJORAR")&gt;=1,"PARA MEJORAR","BIEN")</f>
        <v>BIEN</v>
      </c>
      <c r="AH793" s="228" t="str">
        <f>IF(COUNTIF(AG793:AG850,"PARA MEJORAR")&gt;=1,"PARA MEJORAR","BIEN")</f>
        <v>PARA MEJORAR</v>
      </c>
      <c r="AI793" s="236"/>
      <c r="AJ793" s="376"/>
      <c r="AK793" s="58"/>
      <c r="AL793" s="59"/>
      <c r="AM793" s="59"/>
      <c r="AN793" s="59"/>
      <c r="AO793" s="59"/>
      <c r="AP793" s="60"/>
      <c r="AQ793" s="237"/>
    </row>
    <row r="794" spans="1:43" ht="30" customHeight="1" thickBot="1" x14ac:dyDescent="0.35">
      <c r="A794" s="345"/>
      <c r="B794" s="386"/>
      <c r="C794" s="323"/>
      <c r="D794" s="326"/>
      <c r="E794" s="292"/>
      <c r="F794" s="295"/>
      <c r="G794" s="314"/>
      <c r="H794" s="261"/>
      <c r="I794" s="265"/>
      <c r="J794" s="265"/>
      <c r="K794" s="267"/>
      <c r="L794" s="279"/>
      <c r="M794" s="243"/>
      <c r="N794" s="49" t="s">
        <v>52</v>
      </c>
      <c r="O794" s="130">
        <v>1</v>
      </c>
      <c r="P794" s="51">
        <v>1</v>
      </c>
      <c r="Q794" s="51">
        <v>1</v>
      </c>
      <c r="R794" s="52">
        <v>1</v>
      </c>
      <c r="S794" s="53">
        <f t="shared" ref="S794" si="3217">SUM(O794:O794)*M793</f>
        <v>0.3</v>
      </c>
      <c r="T794" s="54">
        <f t="shared" ref="T794" si="3218">SUM(P794:P794)*M793</f>
        <v>0.3</v>
      </c>
      <c r="U794" s="54">
        <f t="shared" ref="U794" si="3219">SUM(Q794:Q794)*M793</f>
        <v>0.3</v>
      </c>
      <c r="V794" s="55">
        <f t="shared" ref="V794" si="3220">SUM(R794:R794)*M793</f>
        <v>0.3</v>
      </c>
      <c r="W794" s="56">
        <f t="shared" si="3144"/>
        <v>0.3</v>
      </c>
      <c r="X794" s="248"/>
      <c r="Y794" s="251"/>
      <c r="Z794" s="254"/>
      <c r="AA794" s="257"/>
      <c r="AB794" s="257"/>
      <c r="AC794" s="369"/>
      <c r="AD794" s="358"/>
      <c r="AE794" s="57"/>
      <c r="AF794" s="235"/>
      <c r="AG794" s="236"/>
      <c r="AH794" s="236"/>
      <c r="AI794" s="236"/>
      <c r="AJ794" s="376"/>
      <c r="AK794" s="69"/>
      <c r="AP794" s="71"/>
      <c r="AQ794" s="238"/>
    </row>
    <row r="795" spans="1:43" ht="30" customHeight="1" x14ac:dyDescent="0.3">
      <c r="A795" s="345"/>
      <c r="B795" s="386"/>
      <c r="C795" s="323"/>
      <c r="D795" s="326"/>
      <c r="E795" s="292"/>
      <c r="F795" s="295"/>
      <c r="G795" s="314"/>
      <c r="H795" s="261"/>
      <c r="I795" s="265"/>
      <c r="J795" s="265"/>
      <c r="K795" s="267"/>
      <c r="L795" s="270" t="s">
        <v>931</v>
      </c>
      <c r="M795" s="242">
        <v>0.2</v>
      </c>
      <c r="N795" s="72" t="s">
        <v>46</v>
      </c>
      <c r="O795" s="129">
        <v>0.5</v>
      </c>
      <c r="P795" s="90">
        <v>1</v>
      </c>
      <c r="Q795" s="90">
        <v>1</v>
      </c>
      <c r="R795" s="89">
        <v>1</v>
      </c>
      <c r="S795" s="65">
        <f t="shared" ref="S795" si="3221">SUM(O795:O795)*M795</f>
        <v>0.1</v>
      </c>
      <c r="T795" s="66">
        <f t="shared" ref="T795" si="3222">SUM(P795:P795)*M795</f>
        <v>0.2</v>
      </c>
      <c r="U795" s="66">
        <f t="shared" ref="U795" si="3223">SUM(Q795:Q795)*M795</f>
        <v>0.2</v>
      </c>
      <c r="V795" s="67">
        <f t="shared" ref="V795" si="3224">SUM(R795:R795)*M795</f>
        <v>0.2</v>
      </c>
      <c r="W795" s="68">
        <f t="shared" si="3144"/>
        <v>0.2</v>
      </c>
      <c r="X795" s="248"/>
      <c r="Y795" s="251"/>
      <c r="Z795" s="254"/>
      <c r="AA795" s="257"/>
      <c r="AB795" s="257"/>
      <c r="AC795" s="369"/>
      <c r="AD795" s="358"/>
      <c r="AE795" s="47"/>
      <c r="AF795" s="228" t="str">
        <f t="shared" si="3031"/>
        <v>EQUILIBRADA</v>
      </c>
      <c r="AG795" s="236"/>
      <c r="AH795" s="236"/>
      <c r="AI795" s="236"/>
      <c r="AJ795" s="376"/>
      <c r="AK795" s="69"/>
      <c r="AP795" s="71"/>
      <c r="AQ795" s="238"/>
    </row>
    <row r="796" spans="1:43" ht="30" customHeight="1" thickBot="1" x14ac:dyDescent="0.35">
      <c r="A796" s="345"/>
      <c r="B796" s="386"/>
      <c r="C796" s="323"/>
      <c r="D796" s="326"/>
      <c r="E796" s="292"/>
      <c r="F796" s="295"/>
      <c r="G796" s="314"/>
      <c r="H796" s="261"/>
      <c r="I796" s="265"/>
      <c r="J796" s="265"/>
      <c r="K796" s="267"/>
      <c r="L796" s="279"/>
      <c r="M796" s="243"/>
      <c r="N796" s="49" t="s">
        <v>52</v>
      </c>
      <c r="O796" s="130">
        <v>1</v>
      </c>
      <c r="P796" s="51">
        <v>1</v>
      </c>
      <c r="Q796" s="51">
        <v>1</v>
      </c>
      <c r="R796" s="52">
        <v>1</v>
      </c>
      <c r="S796" s="53">
        <f t="shared" ref="S796" si="3225">SUM(O796:O796)*M795</f>
        <v>0.2</v>
      </c>
      <c r="T796" s="54">
        <f t="shared" ref="T796" si="3226">SUM(P796:P796)*M795</f>
        <v>0.2</v>
      </c>
      <c r="U796" s="54">
        <f t="shared" ref="U796" si="3227">SUM(Q796:Q796)*M795</f>
        <v>0.2</v>
      </c>
      <c r="V796" s="55">
        <f t="shared" ref="V796" si="3228">SUM(R796:R796)*M795</f>
        <v>0.2</v>
      </c>
      <c r="W796" s="56">
        <f t="shared" si="3144"/>
        <v>0.2</v>
      </c>
      <c r="X796" s="248"/>
      <c r="Y796" s="251"/>
      <c r="Z796" s="254"/>
      <c r="AA796" s="257"/>
      <c r="AB796" s="257"/>
      <c r="AC796" s="369"/>
      <c r="AD796" s="358"/>
      <c r="AE796" s="57"/>
      <c r="AF796" s="235"/>
      <c r="AG796" s="236"/>
      <c r="AH796" s="236"/>
      <c r="AI796" s="236"/>
      <c r="AJ796" s="376"/>
      <c r="AK796" s="69"/>
      <c r="AP796" s="71"/>
      <c r="AQ796" s="238"/>
    </row>
    <row r="797" spans="1:43" ht="30" customHeight="1" x14ac:dyDescent="0.3">
      <c r="A797" s="345"/>
      <c r="B797" s="386"/>
      <c r="C797" s="323"/>
      <c r="D797" s="326"/>
      <c r="E797" s="292"/>
      <c r="F797" s="295"/>
      <c r="G797" s="314"/>
      <c r="H797" s="261"/>
      <c r="I797" s="265"/>
      <c r="J797" s="265"/>
      <c r="K797" s="267"/>
      <c r="L797" s="270" t="s">
        <v>932</v>
      </c>
      <c r="M797" s="242">
        <v>0.5</v>
      </c>
      <c r="N797" s="72" t="s">
        <v>46</v>
      </c>
      <c r="O797" s="129">
        <v>0</v>
      </c>
      <c r="P797" s="90">
        <v>0.5</v>
      </c>
      <c r="Q797" s="90">
        <v>0.75</v>
      </c>
      <c r="R797" s="89">
        <v>1</v>
      </c>
      <c r="S797" s="65">
        <f t="shared" ref="S797" si="3229">SUM(O797:O797)*M797</f>
        <v>0</v>
      </c>
      <c r="T797" s="66">
        <f t="shared" ref="T797" si="3230">SUM(P797:P797)*M797</f>
        <v>0.25</v>
      </c>
      <c r="U797" s="66">
        <f t="shared" ref="U797" si="3231">SUM(Q797:Q797)*M797</f>
        <v>0.375</v>
      </c>
      <c r="V797" s="67">
        <f t="shared" ref="V797" si="3232">SUM(R797:R797)*M797</f>
        <v>0.5</v>
      </c>
      <c r="W797" s="68">
        <f t="shared" si="3144"/>
        <v>0.5</v>
      </c>
      <c r="X797" s="248"/>
      <c r="Y797" s="251"/>
      <c r="Z797" s="254"/>
      <c r="AA797" s="257"/>
      <c r="AB797" s="257"/>
      <c r="AC797" s="369"/>
      <c r="AD797" s="358"/>
      <c r="AE797" s="47"/>
      <c r="AF797" s="228" t="str">
        <f t="shared" si="3031"/>
        <v>EQUILIBRADA</v>
      </c>
      <c r="AG797" s="236"/>
      <c r="AH797" s="236"/>
      <c r="AI797" s="236"/>
      <c r="AJ797" s="376"/>
      <c r="AK797" s="69"/>
      <c r="AP797" s="71"/>
      <c r="AQ797" s="238"/>
    </row>
    <row r="798" spans="1:43" ht="30" customHeight="1" thickBot="1" x14ac:dyDescent="0.35">
      <c r="A798" s="345"/>
      <c r="B798" s="386"/>
      <c r="C798" s="323"/>
      <c r="D798" s="326"/>
      <c r="E798" s="292"/>
      <c r="F798" s="295"/>
      <c r="G798" s="315"/>
      <c r="H798" s="262"/>
      <c r="I798" s="266"/>
      <c r="J798" s="266"/>
      <c r="K798" s="268"/>
      <c r="L798" s="271"/>
      <c r="M798" s="245"/>
      <c r="N798" s="73" t="s">
        <v>52</v>
      </c>
      <c r="O798" s="130">
        <v>0</v>
      </c>
      <c r="P798" s="51">
        <v>0.74</v>
      </c>
      <c r="Q798" s="51">
        <v>0.77</v>
      </c>
      <c r="R798" s="52">
        <v>1</v>
      </c>
      <c r="S798" s="85">
        <f t="shared" ref="S798" si="3233">SUM(O798:O798)*M797</f>
        <v>0</v>
      </c>
      <c r="T798" s="86">
        <f t="shared" ref="T798" si="3234">SUM(P798:P798)*M797</f>
        <v>0.37</v>
      </c>
      <c r="U798" s="86">
        <f t="shared" ref="U798" si="3235">SUM(Q798:Q798)*M797</f>
        <v>0.38500000000000001</v>
      </c>
      <c r="V798" s="87">
        <f t="shared" ref="V798" si="3236">SUM(R798:R798)*M797</f>
        <v>0.5</v>
      </c>
      <c r="W798" s="88">
        <f t="shared" si="3144"/>
        <v>0.5</v>
      </c>
      <c r="X798" s="249"/>
      <c r="Y798" s="252"/>
      <c r="Z798" s="255"/>
      <c r="AA798" s="258"/>
      <c r="AB798" s="258"/>
      <c r="AC798" s="369"/>
      <c r="AD798" s="359"/>
      <c r="AE798" s="57"/>
      <c r="AF798" s="235"/>
      <c r="AG798" s="229"/>
      <c r="AH798" s="236"/>
      <c r="AI798" s="236"/>
      <c r="AJ798" s="376"/>
      <c r="AK798" s="69"/>
      <c r="AP798" s="71"/>
      <c r="AQ798" s="239"/>
    </row>
    <row r="799" spans="1:43" ht="30" customHeight="1" x14ac:dyDescent="0.3">
      <c r="A799" s="345"/>
      <c r="B799" s="386"/>
      <c r="C799" s="323"/>
      <c r="D799" s="326"/>
      <c r="E799" s="292"/>
      <c r="F799" s="295"/>
      <c r="G799" s="313" t="s">
        <v>933</v>
      </c>
      <c r="H799" s="304">
        <v>104</v>
      </c>
      <c r="I799" s="300" t="s">
        <v>934</v>
      </c>
      <c r="J799" s="300" t="s">
        <v>608</v>
      </c>
      <c r="K799" s="316">
        <v>1</v>
      </c>
      <c r="L799" s="363" t="s">
        <v>935</v>
      </c>
      <c r="M799" s="364">
        <v>0.4</v>
      </c>
      <c r="N799" s="39" t="s">
        <v>46</v>
      </c>
      <c r="O799" s="41">
        <v>0.25</v>
      </c>
      <c r="P799" s="41">
        <v>0.5</v>
      </c>
      <c r="Q799" s="41">
        <v>0.75</v>
      </c>
      <c r="R799" s="42">
        <v>1</v>
      </c>
      <c r="S799" s="43">
        <f t="shared" ref="S799" si="3237">SUM(O799:O799)*M799</f>
        <v>0.1</v>
      </c>
      <c r="T799" s="44">
        <f t="shared" ref="T799" si="3238">SUM(P799:P799)*M799</f>
        <v>0.2</v>
      </c>
      <c r="U799" s="44">
        <f t="shared" ref="U799" si="3239">SUM(Q799:Q799)*M799</f>
        <v>0.30000000000000004</v>
      </c>
      <c r="V799" s="45">
        <f t="shared" ref="V799" si="3240">SUM(R799:R799)*M799</f>
        <v>0.4</v>
      </c>
      <c r="W799" s="46">
        <f t="shared" si="3144"/>
        <v>0.4</v>
      </c>
      <c r="X799" s="247">
        <f>+S800+S802+S804+S806</f>
        <v>0.25</v>
      </c>
      <c r="Y799" s="250">
        <f>+T800+T802+T804+T806</f>
        <v>0.5</v>
      </c>
      <c r="Z799" s="253">
        <f>+U800+U802+U804+U806</f>
        <v>0.75000000000000011</v>
      </c>
      <c r="AA799" s="256">
        <f>+V800+V802+V804+V806</f>
        <v>1</v>
      </c>
      <c r="AB799" s="256">
        <f>+W800+W802+W804+W806</f>
        <v>1</v>
      </c>
      <c r="AC799" s="369"/>
      <c r="AD799" s="357" t="s">
        <v>658</v>
      </c>
      <c r="AE799" s="47"/>
      <c r="AF799" s="228" t="str">
        <f t="shared" si="3031"/>
        <v>EQUILIBRADA</v>
      </c>
      <c r="AG799" s="228" t="str">
        <f>IF(COUNTIF(AF799:AF806,"PARA MEJORAR")&gt;=1,"PARA MEJORAR","BIEN")</f>
        <v>BIEN</v>
      </c>
      <c r="AH799" s="236"/>
      <c r="AI799" s="236"/>
      <c r="AJ799" s="376"/>
      <c r="AK799" s="58"/>
      <c r="AL799" s="59"/>
      <c r="AM799" s="59"/>
      <c r="AN799" s="59"/>
      <c r="AO799" s="59"/>
      <c r="AP799" s="60"/>
      <c r="AQ799" s="237"/>
    </row>
    <row r="800" spans="1:43" ht="30" customHeight="1" thickBot="1" x14ac:dyDescent="0.35">
      <c r="A800" s="345"/>
      <c r="B800" s="386"/>
      <c r="C800" s="323"/>
      <c r="D800" s="326"/>
      <c r="E800" s="292"/>
      <c r="F800" s="295"/>
      <c r="G800" s="314"/>
      <c r="H800" s="261"/>
      <c r="I800" s="265"/>
      <c r="J800" s="265"/>
      <c r="K800" s="267"/>
      <c r="L800" s="361"/>
      <c r="M800" s="362"/>
      <c r="N800" s="49" t="s">
        <v>52</v>
      </c>
      <c r="O800" s="51">
        <v>0.25</v>
      </c>
      <c r="P800" s="51">
        <v>0.5</v>
      </c>
      <c r="Q800" s="51">
        <v>0.75</v>
      </c>
      <c r="R800" s="52">
        <v>1</v>
      </c>
      <c r="S800" s="53">
        <f t="shared" ref="S800" si="3241">SUM(O800:O800)*M799</f>
        <v>0.1</v>
      </c>
      <c r="T800" s="54">
        <f t="shared" ref="T800" si="3242">SUM(P800:P800)*M799</f>
        <v>0.2</v>
      </c>
      <c r="U800" s="54">
        <f t="shared" ref="U800" si="3243">SUM(Q800:Q800)*M799</f>
        <v>0.30000000000000004</v>
      </c>
      <c r="V800" s="55">
        <f t="shared" ref="V800" si="3244">SUM(R800:R800)*M799</f>
        <v>0.4</v>
      </c>
      <c r="W800" s="56">
        <f t="shared" si="3144"/>
        <v>0.4</v>
      </c>
      <c r="X800" s="248"/>
      <c r="Y800" s="251"/>
      <c r="Z800" s="254"/>
      <c r="AA800" s="257"/>
      <c r="AB800" s="257"/>
      <c r="AC800" s="369"/>
      <c r="AD800" s="358"/>
      <c r="AE800" s="57"/>
      <c r="AF800" s="235"/>
      <c r="AG800" s="236"/>
      <c r="AH800" s="236"/>
      <c r="AI800" s="236"/>
      <c r="AJ800" s="376"/>
      <c r="AK800" s="69"/>
      <c r="AP800" s="71"/>
      <c r="AQ800" s="238"/>
    </row>
    <row r="801" spans="1:43" ht="30" customHeight="1" x14ac:dyDescent="0.3">
      <c r="A801" s="345"/>
      <c r="B801" s="386"/>
      <c r="C801" s="323"/>
      <c r="D801" s="326"/>
      <c r="E801" s="292"/>
      <c r="F801" s="295"/>
      <c r="G801" s="314"/>
      <c r="H801" s="261"/>
      <c r="I801" s="265"/>
      <c r="J801" s="265"/>
      <c r="K801" s="267"/>
      <c r="L801" s="361" t="s">
        <v>936</v>
      </c>
      <c r="M801" s="362">
        <v>0.2</v>
      </c>
      <c r="N801" s="72" t="s">
        <v>46</v>
      </c>
      <c r="O801" s="90">
        <v>0.25</v>
      </c>
      <c r="P801" s="90">
        <v>0.5</v>
      </c>
      <c r="Q801" s="90">
        <v>0.75</v>
      </c>
      <c r="R801" s="89">
        <v>1</v>
      </c>
      <c r="S801" s="65">
        <f t="shared" ref="S801" si="3245">SUM(O801:O801)*M801</f>
        <v>0.05</v>
      </c>
      <c r="T801" s="66">
        <f t="shared" ref="T801" si="3246">SUM(P801:P801)*M801</f>
        <v>0.1</v>
      </c>
      <c r="U801" s="66">
        <f t="shared" ref="U801" si="3247">SUM(Q801:Q801)*M801</f>
        <v>0.15000000000000002</v>
      </c>
      <c r="V801" s="67">
        <f t="shared" ref="V801" si="3248">SUM(R801:R801)*M801</f>
        <v>0.2</v>
      </c>
      <c r="W801" s="68">
        <f t="shared" si="3144"/>
        <v>0.2</v>
      </c>
      <c r="X801" s="248"/>
      <c r="Y801" s="251"/>
      <c r="Z801" s="254"/>
      <c r="AA801" s="257"/>
      <c r="AB801" s="257"/>
      <c r="AC801" s="369"/>
      <c r="AD801" s="358"/>
      <c r="AE801" s="47"/>
      <c r="AF801" s="228" t="str">
        <f t="shared" si="3031"/>
        <v>EQUILIBRADA</v>
      </c>
      <c r="AG801" s="236"/>
      <c r="AH801" s="236"/>
      <c r="AI801" s="236"/>
      <c r="AJ801" s="376"/>
      <c r="AK801" s="69"/>
      <c r="AP801" s="71"/>
      <c r="AQ801" s="238"/>
    </row>
    <row r="802" spans="1:43" ht="30" customHeight="1" thickBot="1" x14ac:dyDescent="0.35">
      <c r="A802" s="345"/>
      <c r="B802" s="386"/>
      <c r="C802" s="323"/>
      <c r="D802" s="326"/>
      <c r="E802" s="292"/>
      <c r="F802" s="295"/>
      <c r="G802" s="314"/>
      <c r="H802" s="261"/>
      <c r="I802" s="265"/>
      <c r="J802" s="265"/>
      <c r="K802" s="267"/>
      <c r="L802" s="361"/>
      <c r="M802" s="362"/>
      <c r="N802" s="49" t="s">
        <v>52</v>
      </c>
      <c r="O802" s="51">
        <v>0.25</v>
      </c>
      <c r="P802" s="51">
        <v>0.5</v>
      </c>
      <c r="Q802" s="51">
        <v>0.75</v>
      </c>
      <c r="R802" s="52">
        <v>1</v>
      </c>
      <c r="S802" s="53">
        <f t="shared" ref="S802" si="3249">SUM(O802:O802)*M801</f>
        <v>0.05</v>
      </c>
      <c r="T802" s="54">
        <f t="shared" ref="T802" si="3250">SUM(P802:P802)*M801</f>
        <v>0.1</v>
      </c>
      <c r="U802" s="54">
        <f t="shared" ref="U802" si="3251">SUM(Q802:Q802)*M801</f>
        <v>0.15000000000000002</v>
      </c>
      <c r="V802" s="55">
        <f t="shared" ref="V802" si="3252">SUM(R802:R802)*M801</f>
        <v>0.2</v>
      </c>
      <c r="W802" s="56">
        <f t="shared" si="3144"/>
        <v>0.2</v>
      </c>
      <c r="X802" s="248"/>
      <c r="Y802" s="251"/>
      <c r="Z802" s="254"/>
      <c r="AA802" s="257"/>
      <c r="AB802" s="257"/>
      <c r="AC802" s="369"/>
      <c r="AD802" s="358"/>
      <c r="AE802" s="57"/>
      <c r="AF802" s="235"/>
      <c r="AG802" s="236"/>
      <c r="AH802" s="236"/>
      <c r="AI802" s="236"/>
      <c r="AJ802" s="376"/>
      <c r="AK802" s="69"/>
      <c r="AP802" s="71"/>
      <c r="AQ802" s="238"/>
    </row>
    <row r="803" spans="1:43" ht="30" customHeight="1" x14ac:dyDescent="0.3">
      <c r="A803" s="345"/>
      <c r="B803" s="386"/>
      <c r="C803" s="323"/>
      <c r="D803" s="326"/>
      <c r="E803" s="292"/>
      <c r="F803" s="295"/>
      <c r="G803" s="314"/>
      <c r="H803" s="261"/>
      <c r="I803" s="265"/>
      <c r="J803" s="265"/>
      <c r="K803" s="267"/>
      <c r="L803" s="361" t="s">
        <v>937</v>
      </c>
      <c r="M803" s="362">
        <v>0.2</v>
      </c>
      <c r="N803" s="72" t="s">
        <v>46</v>
      </c>
      <c r="O803" s="90">
        <v>0.25</v>
      </c>
      <c r="P803" s="90">
        <v>0.5</v>
      </c>
      <c r="Q803" s="90">
        <v>0.75</v>
      </c>
      <c r="R803" s="89">
        <v>1</v>
      </c>
      <c r="S803" s="65">
        <f t="shared" ref="S803" si="3253">SUM(O803:O803)*M803</f>
        <v>0.05</v>
      </c>
      <c r="T803" s="66">
        <f t="shared" ref="T803" si="3254">SUM(P803:P803)*M803</f>
        <v>0.1</v>
      </c>
      <c r="U803" s="66">
        <f t="shared" ref="U803" si="3255">SUM(Q803:Q803)*M803</f>
        <v>0.15000000000000002</v>
      </c>
      <c r="V803" s="67">
        <f t="shared" ref="V803" si="3256">SUM(R803:R803)*M803</f>
        <v>0.2</v>
      </c>
      <c r="W803" s="68">
        <f t="shared" si="3144"/>
        <v>0.2</v>
      </c>
      <c r="X803" s="248"/>
      <c r="Y803" s="251"/>
      <c r="Z803" s="254"/>
      <c r="AA803" s="257"/>
      <c r="AB803" s="257"/>
      <c r="AC803" s="369"/>
      <c r="AD803" s="358"/>
      <c r="AE803" s="47"/>
      <c r="AF803" s="228" t="str">
        <f t="shared" si="3031"/>
        <v>EQUILIBRADA</v>
      </c>
      <c r="AG803" s="236"/>
      <c r="AH803" s="236"/>
      <c r="AI803" s="236"/>
      <c r="AJ803" s="376"/>
      <c r="AK803" s="69"/>
      <c r="AP803" s="71"/>
      <c r="AQ803" s="238"/>
    </row>
    <row r="804" spans="1:43" ht="30" customHeight="1" thickBot="1" x14ac:dyDescent="0.35">
      <c r="A804" s="345"/>
      <c r="B804" s="386"/>
      <c r="C804" s="323"/>
      <c r="D804" s="326"/>
      <c r="E804" s="292"/>
      <c r="F804" s="295"/>
      <c r="G804" s="314"/>
      <c r="H804" s="261"/>
      <c r="I804" s="265"/>
      <c r="J804" s="265"/>
      <c r="K804" s="267"/>
      <c r="L804" s="361"/>
      <c r="M804" s="362">
        <v>0.2</v>
      </c>
      <c r="N804" s="49" t="s">
        <v>52</v>
      </c>
      <c r="O804" s="51">
        <v>0.25</v>
      </c>
      <c r="P804" s="51">
        <v>0.5</v>
      </c>
      <c r="Q804" s="51">
        <v>0.75</v>
      </c>
      <c r="R804" s="52">
        <v>1</v>
      </c>
      <c r="S804" s="53">
        <f t="shared" ref="S804" si="3257">SUM(O804:O804)*M803</f>
        <v>0.05</v>
      </c>
      <c r="T804" s="54">
        <f t="shared" ref="T804" si="3258">SUM(P804:P804)*M803</f>
        <v>0.1</v>
      </c>
      <c r="U804" s="54">
        <f t="shared" ref="U804" si="3259">SUM(Q804:Q804)*M803</f>
        <v>0.15000000000000002</v>
      </c>
      <c r="V804" s="55">
        <f t="shared" ref="V804" si="3260">SUM(R804:R804)*M803</f>
        <v>0.2</v>
      </c>
      <c r="W804" s="56">
        <f t="shared" si="3144"/>
        <v>0.2</v>
      </c>
      <c r="X804" s="248"/>
      <c r="Y804" s="251"/>
      <c r="Z804" s="254"/>
      <c r="AA804" s="257"/>
      <c r="AB804" s="257"/>
      <c r="AC804" s="369"/>
      <c r="AD804" s="358"/>
      <c r="AE804" s="57"/>
      <c r="AF804" s="235"/>
      <c r="AG804" s="236"/>
      <c r="AH804" s="236"/>
      <c r="AI804" s="236"/>
      <c r="AJ804" s="376"/>
      <c r="AK804" s="69"/>
      <c r="AP804" s="71"/>
      <c r="AQ804" s="238"/>
    </row>
    <row r="805" spans="1:43" ht="30" customHeight="1" x14ac:dyDescent="0.3">
      <c r="A805" s="345"/>
      <c r="B805" s="386"/>
      <c r="C805" s="323"/>
      <c r="D805" s="326"/>
      <c r="E805" s="292"/>
      <c r="F805" s="295"/>
      <c r="G805" s="314"/>
      <c r="H805" s="261"/>
      <c r="I805" s="265"/>
      <c r="J805" s="265"/>
      <c r="K805" s="267"/>
      <c r="L805" s="361" t="s">
        <v>938</v>
      </c>
      <c r="M805" s="362">
        <v>0.2</v>
      </c>
      <c r="N805" s="72" t="s">
        <v>46</v>
      </c>
      <c r="O805" s="90">
        <v>0.25</v>
      </c>
      <c r="P805" s="90">
        <v>0.5</v>
      </c>
      <c r="Q805" s="90">
        <v>0.75</v>
      </c>
      <c r="R805" s="89">
        <v>1</v>
      </c>
      <c r="S805" s="65">
        <f t="shared" ref="S805" si="3261">SUM(O805:O805)*M805</f>
        <v>0.05</v>
      </c>
      <c r="T805" s="66">
        <f t="shared" ref="T805" si="3262">SUM(P805:P805)*M805</f>
        <v>0.1</v>
      </c>
      <c r="U805" s="66">
        <f t="shared" ref="U805" si="3263">SUM(Q805:Q805)*M805</f>
        <v>0.15000000000000002</v>
      </c>
      <c r="V805" s="67">
        <f t="shared" ref="V805" si="3264">SUM(R805:R805)*M805</f>
        <v>0.2</v>
      </c>
      <c r="W805" s="68">
        <f t="shared" si="3144"/>
        <v>0.2</v>
      </c>
      <c r="X805" s="248"/>
      <c r="Y805" s="251"/>
      <c r="Z805" s="254"/>
      <c r="AA805" s="257"/>
      <c r="AB805" s="257"/>
      <c r="AC805" s="369"/>
      <c r="AD805" s="358"/>
      <c r="AE805" s="47"/>
      <c r="AF805" s="228" t="str">
        <f t="shared" si="3031"/>
        <v>EQUILIBRADA</v>
      </c>
      <c r="AG805" s="236"/>
      <c r="AH805" s="236"/>
      <c r="AI805" s="236"/>
      <c r="AJ805" s="376"/>
      <c r="AK805" s="69"/>
      <c r="AP805" s="71"/>
      <c r="AQ805" s="238"/>
    </row>
    <row r="806" spans="1:43" ht="30" customHeight="1" thickBot="1" x14ac:dyDescent="0.35">
      <c r="A806" s="345"/>
      <c r="B806" s="386"/>
      <c r="C806" s="323"/>
      <c r="D806" s="326"/>
      <c r="E806" s="292"/>
      <c r="F806" s="295"/>
      <c r="G806" s="315"/>
      <c r="H806" s="262"/>
      <c r="I806" s="266"/>
      <c r="J806" s="266"/>
      <c r="K806" s="268"/>
      <c r="L806" s="365"/>
      <c r="M806" s="366"/>
      <c r="N806" s="73" t="s">
        <v>52</v>
      </c>
      <c r="O806" s="75">
        <v>0.25</v>
      </c>
      <c r="P806" s="75">
        <v>0.5</v>
      </c>
      <c r="Q806" s="75">
        <v>0.75</v>
      </c>
      <c r="R806" s="76">
        <v>1</v>
      </c>
      <c r="S806" s="85">
        <f t="shared" ref="S806" si="3265">SUM(O806:O806)*M805</f>
        <v>0.05</v>
      </c>
      <c r="T806" s="86">
        <f t="shared" ref="T806" si="3266">SUM(P806:P806)*M805</f>
        <v>0.1</v>
      </c>
      <c r="U806" s="86">
        <f t="shared" ref="U806" si="3267">SUM(Q806:Q806)*M805</f>
        <v>0.15000000000000002</v>
      </c>
      <c r="V806" s="87">
        <f t="shared" ref="V806" si="3268">SUM(R806:R806)*M805</f>
        <v>0.2</v>
      </c>
      <c r="W806" s="88">
        <f t="shared" si="3144"/>
        <v>0.2</v>
      </c>
      <c r="X806" s="249"/>
      <c r="Y806" s="252"/>
      <c r="Z806" s="255"/>
      <c r="AA806" s="258"/>
      <c r="AB806" s="258"/>
      <c r="AC806" s="369"/>
      <c r="AD806" s="359"/>
      <c r="AE806" s="57"/>
      <c r="AF806" s="235"/>
      <c r="AG806" s="229"/>
      <c r="AH806" s="236"/>
      <c r="AI806" s="236"/>
      <c r="AJ806" s="376"/>
      <c r="AK806" s="69"/>
      <c r="AP806" s="71"/>
      <c r="AQ806" s="239"/>
    </row>
    <row r="807" spans="1:43" ht="30" customHeight="1" x14ac:dyDescent="0.3">
      <c r="A807" s="345"/>
      <c r="B807" s="386"/>
      <c r="C807" s="323"/>
      <c r="D807" s="326"/>
      <c r="E807" s="292"/>
      <c r="F807" s="295"/>
      <c r="G807" s="313" t="s">
        <v>939</v>
      </c>
      <c r="H807" s="304">
        <v>105</v>
      </c>
      <c r="I807" s="300" t="s">
        <v>940</v>
      </c>
      <c r="J807" s="300" t="s">
        <v>941</v>
      </c>
      <c r="K807" s="316">
        <v>0.97199999999999998</v>
      </c>
      <c r="L807" s="302" t="s">
        <v>942</v>
      </c>
      <c r="M807" s="303">
        <v>0.2</v>
      </c>
      <c r="N807" s="39" t="s">
        <v>46</v>
      </c>
      <c r="O807" s="96">
        <v>1</v>
      </c>
      <c r="P807" s="97">
        <v>1</v>
      </c>
      <c r="Q807" s="97">
        <v>1</v>
      </c>
      <c r="R807" s="98">
        <v>1</v>
      </c>
      <c r="S807" s="43">
        <f t="shared" ref="S807" si="3269">SUM(O807:O807)*M807</f>
        <v>0.2</v>
      </c>
      <c r="T807" s="44">
        <f t="shared" ref="T807" si="3270">SUM(P807:P807)*M807</f>
        <v>0.2</v>
      </c>
      <c r="U807" s="44">
        <f t="shared" ref="U807" si="3271">SUM(Q807:Q807)*M807</f>
        <v>0.2</v>
      </c>
      <c r="V807" s="45">
        <f t="shared" ref="V807" si="3272">SUM(R807:R807)*M807</f>
        <v>0.2</v>
      </c>
      <c r="W807" s="46">
        <f t="shared" si="3144"/>
        <v>0.2</v>
      </c>
      <c r="X807" s="247">
        <f>+S808+S810+S812+S814+S816</f>
        <v>0.30000000000000004</v>
      </c>
      <c r="Y807" s="250">
        <f>+T808+T810+T812+T814+T816</f>
        <v>0.48900000000000005</v>
      </c>
      <c r="Z807" s="253">
        <f>+U808+U810+U812+U814+U816</f>
        <v>0.75600000000000001</v>
      </c>
      <c r="AA807" s="256">
        <f>+V808+V810+V812+V814+V816</f>
        <v>0.95799999999999996</v>
      </c>
      <c r="AB807" s="256">
        <f>+W808+W810+W812+W814+W816</f>
        <v>0.95799999999999996</v>
      </c>
      <c r="AC807" s="369"/>
      <c r="AD807" s="357" t="s">
        <v>930</v>
      </c>
      <c r="AE807" s="47"/>
      <c r="AF807" s="228" t="str">
        <f t="shared" si="3031"/>
        <v>EQUILIBRADA</v>
      </c>
      <c r="AG807" s="228" t="str">
        <f>IF(COUNTIF(AF807:AF816,"PARA MEJORAR")&gt;=1,"PARA MEJORAR","BIEN")</f>
        <v>PARA MEJORAR</v>
      </c>
      <c r="AH807" s="236"/>
      <c r="AI807" s="236"/>
      <c r="AJ807" s="376"/>
      <c r="AK807" s="58"/>
      <c r="AL807" s="59"/>
      <c r="AM807" s="59"/>
      <c r="AN807" s="59"/>
      <c r="AO807" s="59"/>
      <c r="AP807" s="60"/>
      <c r="AQ807" s="237"/>
    </row>
    <row r="808" spans="1:43" ht="30" customHeight="1" thickBot="1" x14ac:dyDescent="0.35">
      <c r="A808" s="345"/>
      <c r="B808" s="386"/>
      <c r="C808" s="323"/>
      <c r="D808" s="326"/>
      <c r="E808" s="292"/>
      <c r="F808" s="295"/>
      <c r="G808" s="314"/>
      <c r="H808" s="261"/>
      <c r="I808" s="265"/>
      <c r="J808" s="265"/>
      <c r="K808" s="267"/>
      <c r="L808" s="279"/>
      <c r="M808" s="243"/>
      <c r="N808" s="49" t="s">
        <v>52</v>
      </c>
      <c r="O808" s="99">
        <v>1</v>
      </c>
      <c r="P808" s="100">
        <v>1</v>
      </c>
      <c r="Q808" s="100">
        <v>1</v>
      </c>
      <c r="R808" s="101">
        <v>1</v>
      </c>
      <c r="S808" s="53">
        <f t="shared" ref="S808" si="3273">SUM(O808:O808)*M807</f>
        <v>0.2</v>
      </c>
      <c r="T808" s="54">
        <f t="shared" ref="T808" si="3274">SUM(P808:P808)*M807</f>
        <v>0.2</v>
      </c>
      <c r="U808" s="54">
        <f t="shared" ref="U808" si="3275">SUM(Q808:Q808)*M807</f>
        <v>0.2</v>
      </c>
      <c r="V808" s="55">
        <f t="shared" ref="V808" si="3276">SUM(R808:R808)*M807</f>
        <v>0.2</v>
      </c>
      <c r="W808" s="56">
        <f t="shared" si="3144"/>
        <v>0.2</v>
      </c>
      <c r="X808" s="248"/>
      <c r="Y808" s="251"/>
      <c r="Z808" s="254"/>
      <c r="AA808" s="257"/>
      <c r="AB808" s="257"/>
      <c r="AC808" s="369"/>
      <c r="AD808" s="358"/>
      <c r="AE808" s="57"/>
      <c r="AF808" s="235"/>
      <c r="AG808" s="236"/>
      <c r="AH808" s="236"/>
      <c r="AI808" s="236"/>
      <c r="AJ808" s="376"/>
      <c r="AK808" s="69"/>
      <c r="AP808" s="71"/>
      <c r="AQ808" s="238"/>
    </row>
    <row r="809" spans="1:43" ht="30" customHeight="1" x14ac:dyDescent="0.3">
      <c r="A809" s="345"/>
      <c r="B809" s="386"/>
      <c r="C809" s="323"/>
      <c r="D809" s="326"/>
      <c r="E809" s="292"/>
      <c r="F809" s="295"/>
      <c r="G809" s="314"/>
      <c r="H809" s="261"/>
      <c r="I809" s="265"/>
      <c r="J809" s="265"/>
      <c r="K809" s="267"/>
      <c r="L809" s="270" t="s">
        <v>943</v>
      </c>
      <c r="M809" s="242">
        <v>0.1</v>
      </c>
      <c r="N809" s="72" t="s">
        <v>46</v>
      </c>
      <c r="O809" s="102">
        <v>1</v>
      </c>
      <c r="P809" s="103">
        <v>1</v>
      </c>
      <c r="Q809" s="103">
        <v>1</v>
      </c>
      <c r="R809" s="104">
        <v>1</v>
      </c>
      <c r="S809" s="65">
        <f t="shared" ref="S809" si="3277">SUM(O809:O809)*M809</f>
        <v>0.1</v>
      </c>
      <c r="T809" s="66">
        <f t="shared" ref="T809" si="3278">SUM(P809:P809)*M809</f>
        <v>0.1</v>
      </c>
      <c r="U809" s="66">
        <f t="shared" ref="U809" si="3279">SUM(Q809:Q809)*M809</f>
        <v>0.1</v>
      </c>
      <c r="V809" s="67">
        <f t="shared" ref="V809" si="3280">SUM(R809:R809)*M809</f>
        <v>0.1</v>
      </c>
      <c r="W809" s="68">
        <f t="shared" si="3144"/>
        <v>0.1</v>
      </c>
      <c r="X809" s="248"/>
      <c r="Y809" s="251"/>
      <c r="Z809" s="254"/>
      <c r="AA809" s="257"/>
      <c r="AB809" s="257"/>
      <c r="AC809" s="369"/>
      <c r="AD809" s="358"/>
      <c r="AE809" s="47"/>
      <c r="AF809" s="228" t="str">
        <f t="shared" si="3031"/>
        <v>EQUILIBRADA</v>
      </c>
      <c r="AG809" s="236"/>
      <c r="AH809" s="236"/>
      <c r="AI809" s="236"/>
      <c r="AJ809" s="376"/>
      <c r="AK809" s="69"/>
      <c r="AP809" s="71"/>
      <c r="AQ809" s="238"/>
    </row>
    <row r="810" spans="1:43" ht="30" customHeight="1" thickBot="1" x14ac:dyDescent="0.35">
      <c r="A810" s="345"/>
      <c r="B810" s="386"/>
      <c r="C810" s="323"/>
      <c r="D810" s="326"/>
      <c r="E810" s="292"/>
      <c r="F810" s="295"/>
      <c r="G810" s="314"/>
      <c r="H810" s="261"/>
      <c r="I810" s="265"/>
      <c r="J810" s="265"/>
      <c r="K810" s="267"/>
      <c r="L810" s="279"/>
      <c r="M810" s="243"/>
      <c r="N810" s="49" t="s">
        <v>52</v>
      </c>
      <c r="O810" s="99">
        <v>1</v>
      </c>
      <c r="P810" s="100">
        <v>1</v>
      </c>
      <c r="Q810" s="100">
        <v>1</v>
      </c>
      <c r="R810" s="101">
        <v>1</v>
      </c>
      <c r="S810" s="53">
        <f t="shared" ref="S810" si="3281">SUM(O810:O810)*M809</f>
        <v>0.1</v>
      </c>
      <c r="T810" s="54">
        <f t="shared" ref="T810" si="3282">SUM(P810:P810)*M809</f>
        <v>0.1</v>
      </c>
      <c r="U810" s="54">
        <f t="shared" ref="U810" si="3283">SUM(Q810:Q810)*M809</f>
        <v>0.1</v>
      </c>
      <c r="V810" s="55">
        <f t="shared" ref="V810" si="3284">SUM(R810:R810)*M809</f>
        <v>0.1</v>
      </c>
      <c r="W810" s="56">
        <f t="shared" si="3144"/>
        <v>0.1</v>
      </c>
      <c r="X810" s="248"/>
      <c r="Y810" s="251"/>
      <c r="Z810" s="254"/>
      <c r="AA810" s="257"/>
      <c r="AB810" s="257"/>
      <c r="AC810" s="369"/>
      <c r="AD810" s="358"/>
      <c r="AE810" s="57"/>
      <c r="AF810" s="235"/>
      <c r="AG810" s="236"/>
      <c r="AH810" s="236"/>
      <c r="AI810" s="236"/>
      <c r="AJ810" s="376"/>
      <c r="AK810" s="69"/>
      <c r="AP810" s="71"/>
      <c r="AQ810" s="238"/>
    </row>
    <row r="811" spans="1:43" ht="30" customHeight="1" x14ac:dyDescent="0.3">
      <c r="A811" s="345"/>
      <c r="B811" s="386"/>
      <c r="C811" s="323"/>
      <c r="D811" s="326"/>
      <c r="E811" s="292"/>
      <c r="F811" s="295"/>
      <c r="G811" s="314"/>
      <c r="H811" s="261"/>
      <c r="I811" s="265"/>
      <c r="J811" s="265"/>
      <c r="K811" s="267"/>
      <c r="L811" s="270" t="s">
        <v>944</v>
      </c>
      <c r="M811" s="242">
        <v>0.2</v>
      </c>
      <c r="N811" s="72" t="s">
        <v>46</v>
      </c>
      <c r="O811" s="102">
        <v>0</v>
      </c>
      <c r="P811" s="103">
        <v>0.25</v>
      </c>
      <c r="Q811" s="103">
        <v>0.5</v>
      </c>
      <c r="R811" s="104">
        <v>1</v>
      </c>
      <c r="S811" s="65">
        <f t="shared" ref="S811" si="3285">SUM(O811:O811)*M811</f>
        <v>0</v>
      </c>
      <c r="T811" s="66">
        <f t="shared" ref="T811" si="3286">SUM(P811:P811)*M811</f>
        <v>0.05</v>
      </c>
      <c r="U811" s="66">
        <f t="shared" ref="U811" si="3287">SUM(Q811:Q811)*M811</f>
        <v>0.1</v>
      </c>
      <c r="V811" s="67">
        <f t="shared" ref="V811" si="3288">SUM(R811:R811)*M811</f>
        <v>0.2</v>
      </c>
      <c r="W811" s="68">
        <f t="shared" si="3144"/>
        <v>0.2</v>
      </c>
      <c r="X811" s="248"/>
      <c r="Y811" s="251"/>
      <c r="Z811" s="254"/>
      <c r="AA811" s="257"/>
      <c r="AB811" s="257"/>
      <c r="AC811" s="369"/>
      <c r="AD811" s="358"/>
      <c r="AE811" s="47"/>
      <c r="AF811" s="228" t="str">
        <f t="shared" ref="AF811:AF827" si="3289">+IF(R812&gt;R811,"SUPERADA",IF(V812=V811,"EQUILIBRADA",IF(V812&lt;V811,"PARA MEJORAR")))</f>
        <v>EQUILIBRADA</v>
      </c>
      <c r="AG811" s="236"/>
      <c r="AH811" s="236"/>
      <c r="AI811" s="236"/>
      <c r="AJ811" s="376"/>
      <c r="AK811" s="69"/>
      <c r="AP811" s="71"/>
      <c r="AQ811" s="238"/>
    </row>
    <row r="812" spans="1:43" ht="30" customHeight="1" thickBot="1" x14ac:dyDescent="0.35">
      <c r="A812" s="345"/>
      <c r="B812" s="386"/>
      <c r="C812" s="323"/>
      <c r="D812" s="326"/>
      <c r="E812" s="292"/>
      <c r="F812" s="295"/>
      <c r="G812" s="314"/>
      <c r="H812" s="261"/>
      <c r="I812" s="265"/>
      <c r="J812" s="265"/>
      <c r="K812" s="267"/>
      <c r="L812" s="279"/>
      <c r="M812" s="243"/>
      <c r="N812" s="49" t="s">
        <v>52</v>
      </c>
      <c r="O812" s="99">
        <v>0</v>
      </c>
      <c r="P812" s="100">
        <v>0.56999999999999995</v>
      </c>
      <c r="Q812" s="100">
        <v>0.73</v>
      </c>
      <c r="R812" s="101">
        <v>1</v>
      </c>
      <c r="S812" s="53">
        <f t="shared" ref="S812" si="3290">SUM(O812:O812)*M811</f>
        <v>0</v>
      </c>
      <c r="T812" s="54">
        <f t="shared" ref="T812" si="3291">SUM(P812:P812)*M811</f>
        <v>0.11399999999999999</v>
      </c>
      <c r="U812" s="54">
        <f t="shared" ref="U812" si="3292">SUM(Q812:Q812)*M811</f>
        <v>0.14599999999999999</v>
      </c>
      <c r="V812" s="55">
        <f t="shared" ref="V812" si="3293">SUM(R812:R812)*M811</f>
        <v>0.2</v>
      </c>
      <c r="W812" s="56">
        <f t="shared" si="3144"/>
        <v>0.2</v>
      </c>
      <c r="X812" s="248"/>
      <c r="Y812" s="251"/>
      <c r="Z812" s="254"/>
      <c r="AA812" s="257"/>
      <c r="AB812" s="257"/>
      <c r="AC812" s="369"/>
      <c r="AD812" s="358"/>
      <c r="AE812" s="57"/>
      <c r="AF812" s="235"/>
      <c r="AG812" s="236"/>
      <c r="AH812" s="236"/>
      <c r="AI812" s="236"/>
      <c r="AJ812" s="376"/>
      <c r="AK812" s="69"/>
      <c r="AP812" s="71"/>
      <c r="AQ812" s="238"/>
    </row>
    <row r="813" spans="1:43" ht="30" customHeight="1" x14ac:dyDescent="0.3">
      <c r="A813" s="345"/>
      <c r="B813" s="386"/>
      <c r="C813" s="323"/>
      <c r="D813" s="326"/>
      <c r="E813" s="292"/>
      <c r="F813" s="295"/>
      <c r="G813" s="314"/>
      <c r="H813" s="261"/>
      <c r="I813" s="265"/>
      <c r="J813" s="265"/>
      <c r="K813" s="267"/>
      <c r="L813" s="270" t="s">
        <v>945</v>
      </c>
      <c r="M813" s="242">
        <v>0.3</v>
      </c>
      <c r="N813" s="72" t="s">
        <v>46</v>
      </c>
      <c r="O813" s="102">
        <v>0</v>
      </c>
      <c r="P813" s="103">
        <v>0.25</v>
      </c>
      <c r="Q813" s="103">
        <v>0.7</v>
      </c>
      <c r="R813" s="104">
        <v>1</v>
      </c>
      <c r="S813" s="65">
        <f t="shared" ref="S813" si="3294">SUM(O813:O813)*M813</f>
        <v>0</v>
      </c>
      <c r="T813" s="66">
        <f t="shared" ref="T813" si="3295">SUM(P813:P813)*M813</f>
        <v>7.4999999999999997E-2</v>
      </c>
      <c r="U813" s="66">
        <f t="shared" ref="U813" si="3296">SUM(Q813:Q813)*M813</f>
        <v>0.21</v>
      </c>
      <c r="V813" s="67">
        <f t="shared" ref="V813" si="3297">SUM(R813:R813)*M813</f>
        <v>0.3</v>
      </c>
      <c r="W813" s="68">
        <f t="shared" si="3144"/>
        <v>0.3</v>
      </c>
      <c r="X813" s="248"/>
      <c r="Y813" s="251"/>
      <c r="Z813" s="254"/>
      <c r="AA813" s="257"/>
      <c r="AB813" s="257"/>
      <c r="AC813" s="369"/>
      <c r="AD813" s="358"/>
      <c r="AE813" s="47"/>
      <c r="AF813" s="228" t="str">
        <f t="shared" si="3289"/>
        <v>PARA MEJORAR</v>
      </c>
      <c r="AG813" s="236"/>
      <c r="AH813" s="236"/>
      <c r="AI813" s="236"/>
      <c r="AJ813" s="376"/>
      <c r="AK813" s="69"/>
      <c r="AP813" s="71"/>
      <c r="AQ813" s="238"/>
    </row>
    <row r="814" spans="1:43" ht="30" customHeight="1" thickBot="1" x14ac:dyDescent="0.35">
      <c r="A814" s="345"/>
      <c r="B814" s="386"/>
      <c r="C814" s="323"/>
      <c r="D814" s="326"/>
      <c r="E814" s="292"/>
      <c r="F814" s="295"/>
      <c r="G814" s="314"/>
      <c r="H814" s="261"/>
      <c r="I814" s="367"/>
      <c r="J814" s="265"/>
      <c r="K814" s="267"/>
      <c r="L814" s="279"/>
      <c r="M814" s="243"/>
      <c r="N814" s="49" t="s">
        <v>52</v>
      </c>
      <c r="O814" s="99">
        <v>0</v>
      </c>
      <c r="P814" s="100">
        <v>0.25</v>
      </c>
      <c r="Q814" s="100">
        <v>0.7</v>
      </c>
      <c r="R814" s="101">
        <v>0.86</v>
      </c>
      <c r="S814" s="53">
        <f t="shared" ref="S814" si="3298">SUM(O814:O814)*M813</f>
        <v>0</v>
      </c>
      <c r="T814" s="54">
        <f t="shared" ref="T814" si="3299">SUM(P814:P814)*M813</f>
        <v>7.4999999999999997E-2</v>
      </c>
      <c r="U814" s="54">
        <f t="shared" ref="U814" si="3300">SUM(Q814:Q814)*M813</f>
        <v>0.21</v>
      </c>
      <c r="V814" s="55">
        <f t="shared" ref="V814" si="3301">SUM(R814:R814)*M813</f>
        <v>0.25800000000000001</v>
      </c>
      <c r="W814" s="56">
        <f t="shared" si="3144"/>
        <v>0.25800000000000001</v>
      </c>
      <c r="X814" s="248"/>
      <c r="Y814" s="251"/>
      <c r="Z814" s="254"/>
      <c r="AA814" s="257"/>
      <c r="AB814" s="257"/>
      <c r="AC814" s="369"/>
      <c r="AD814" s="358"/>
      <c r="AE814" s="57"/>
      <c r="AF814" s="235"/>
      <c r="AG814" s="236"/>
      <c r="AH814" s="236"/>
      <c r="AI814" s="236"/>
      <c r="AJ814" s="376"/>
      <c r="AK814" s="69"/>
      <c r="AP814" s="71"/>
      <c r="AQ814" s="238"/>
    </row>
    <row r="815" spans="1:43" ht="30" customHeight="1" x14ac:dyDescent="0.3">
      <c r="A815" s="345"/>
      <c r="B815" s="386"/>
      <c r="C815" s="323"/>
      <c r="D815" s="326"/>
      <c r="E815" s="292"/>
      <c r="F815" s="295"/>
      <c r="G815" s="314"/>
      <c r="H815" s="261"/>
      <c r="I815" s="360" t="s">
        <v>946</v>
      </c>
      <c r="J815" s="265"/>
      <c r="K815" s="267"/>
      <c r="L815" s="270" t="s">
        <v>947</v>
      </c>
      <c r="M815" s="242">
        <v>0.2</v>
      </c>
      <c r="N815" s="72" t="s">
        <v>46</v>
      </c>
      <c r="O815" s="102">
        <v>0</v>
      </c>
      <c r="P815" s="103">
        <v>0</v>
      </c>
      <c r="Q815" s="103">
        <v>0.5</v>
      </c>
      <c r="R815" s="104">
        <v>1</v>
      </c>
      <c r="S815" s="65">
        <f t="shared" ref="S815" si="3302">SUM(O815:O815)*M815</f>
        <v>0</v>
      </c>
      <c r="T815" s="66">
        <f t="shared" ref="T815" si="3303">SUM(P815:P815)*M815</f>
        <v>0</v>
      </c>
      <c r="U815" s="66">
        <f t="shared" ref="U815" si="3304">SUM(Q815:Q815)*M815</f>
        <v>0.1</v>
      </c>
      <c r="V815" s="67">
        <f t="shared" ref="V815" si="3305">SUM(R815:R815)*M815</f>
        <v>0.2</v>
      </c>
      <c r="W815" s="68">
        <f t="shared" si="3144"/>
        <v>0.2</v>
      </c>
      <c r="X815" s="248"/>
      <c r="Y815" s="251"/>
      <c r="Z815" s="254"/>
      <c r="AA815" s="257"/>
      <c r="AB815" s="257"/>
      <c r="AC815" s="369"/>
      <c r="AD815" s="358"/>
      <c r="AE815" s="47"/>
      <c r="AF815" s="228" t="str">
        <f t="shared" si="3289"/>
        <v>EQUILIBRADA</v>
      </c>
      <c r="AG815" s="236"/>
      <c r="AH815" s="236"/>
      <c r="AI815" s="236"/>
      <c r="AJ815" s="376"/>
      <c r="AK815" s="69"/>
      <c r="AP815" s="71"/>
      <c r="AQ815" s="238"/>
    </row>
    <row r="816" spans="1:43" ht="30" customHeight="1" thickBot="1" x14ac:dyDescent="0.35">
      <c r="A816" s="345"/>
      <c r="B816" s="386"/>
      <c r="C816" s="323"/>
      <c r="D816" s="326"/>
      <c r="E816" s="292"/>
      <c r="F816" s="295"/>
      <c r="G816" s="315"/>
      <c r="H816" s="262"/>
      <c r="I816" s="266"/>
      <c r="J816" s="266"/>
      <c r="K816" s="268"/>
      <c r="L816" s="271"/>
      <c r="M816" s="245"/>
      <c r="N816" s="73" t="s">
        <v>52</v>
      </c>
      <c r="O816" s="107">
        <v>0</v>
      </c>
      <c r="P816" s="108">
        <v>0</v>
      </c>
      <c r="Q816" s="108">
        <v>0.5</v>
      </c>
      <c r="R816" s="109">
        <v>1</v>
      </c>
      <c r="S816" s="85">
        <f t="shared" ref="S816" si="3306">SUM(O816:O816)*M815</f>
        <v>0</v>
      </c>
      <c r="T816" s="86">
        <f t="shared" ref="T816" si="3307">SUM(P816:P816)*M815</f>
        <v>0</v>
      </c>
      <c r="U816" s="86">
        <f t="shared" ref="U816" si="3308">SUM(Q816:Q816)*M815</f>
        <v>0.1</v>
      </c>
      <c r="V816" s="87">
        <f t="shared" ref="V816" si="3309">SUM(R816:R816)*M815</f>
        <v>0.2</v>
      </c>
      <c r="W816" s="88">
        <f t="shared" si="3144"/>
        <v>0.2</v>
      </c>
      <c r="X816" s="249"/>
      <c r="Y816" s="252"/>
      <c r="Z816" s="255"/>
      <c r="AA816" s="258"/>
      <c r="AB816" s="258"/>
      <c r="AC816" s="369"/>
      <c r="AD816" s="359"/>
      <c r="AE816" s="57"/>
      <c r="AF816" s="235"/>
      <c r="AG816" s="229"/>
      <c r="AH816" s="236"/>
      <c r="AI816" s="236"/>
      <c r="AJ816" s="376"/>
      <c r="AK816" s="69"/>
      <c r="AP816" s="71"/>
      <c r="AQ816" s="239"/>
    </row>
    <row r="817" spans="1:43" ht="30" customHeight="1" x14ac:dyDescent="0.3">
      <c r="A817" s="345"/>
      <c r="B817" s="386"/>
      <c r="C817" s="323"/>
      <c r="D817" s="326"/>
      <c r="E817" s="292"/>
      <c r="F817" s="295"/>
      <c r="G817" s="313" t="s">
        <v>948</v>
      </c>
      <c r="H817" s="304">
        <v>106</v>
      </c>
      <c r="I817" s="300" t="s">
        <v>949</v>
      </c>
      <c r="J817" s="300" t="s">
        <v>950</v>
      </c>
      <c r="K817" s="316">
        <v>0.5</v>
      </c>
      <c r="L817" s="302" t="s">
        <v>951</v>
      </c>
      <c r="M817" s="303">
        <v>0.3</v>
      </c>
      <c r="N817" s="39" t="s">
        <v>46</v>
      </c>
      <c r="O817" s="40">
        <v>0.5</v>
      </c>
      <c r="P817" s="41">
        <v>1</v>
      </c>
      <c r="Q817" s="41">
        <v>1</v>
      </c>
      <c r="R817" s="42">
        <v>1</v>
      </c>
      <c r="S817" s="65">
        <f t="shared" ref="S817" si="3310">SUM(O817:O817)*M817</f>
        <v>0.15</v>
      </c>
      <c r="T817" s="66">
        <f t="shared" ref="T817" si="3311">SUM(P817:P817)*M817</f>
        <v>0.3</v>
      </c>
      <c r="U817" s="66">
        <f t="shared" ref="U817" si="3312">SUM(Q817:Q817)*M817</f>
        <v>0.3</v>
      </c>
      <c r="V817" s="67">
        <f t="shared" ref="V817" si="3313">SUM(R817:R817)*M817</f>
        <v>0.3</v>
      </c>
      <c r="W817" s="68">
        <f t="shared" si="3144"/>
        <v>0.3</v>
      </c>
      <c r="X817" s="247">
        <f>+S818+S820+S822</f>
        <v>0.15</v>
      </c>
      <c r="Y817" s="250">
        <f>+T818+T820+T822</f>
        <v>0.15</v>
      </c>
      <c r="Z817" s="253">
        <f>+U818+U820+U822</f>
        <v>0.15</v>
      </c>
      <c r="AA817" s="256">
        <f>+V818+V820+V822</f>
        <v>0.65</v>
      </c>
      <c r="AB817" s="256">
        <f>+W818+W820+W822</f>
        <v>0.65</v>
      </c>
      <c r="AC817" s="369"/>
      <c r="AD817" s="357" t="s">
        <v>930</v>
      </c>
      <c r="AE817" s="47"/>
      <c r="AF817" s="228" t="str">
        <f t="shared" si="3289"/>
        <v>EQUILIBRADA</v>
      </c>
      <c r="AG817" s="228" t="str">
        <f>IF(COUNTIF(AF817:AF822,"PARA MEJORAR")&gt;=1,"PARA MEJORAR","BIEN")</f>
        <v>PARA MEJORAR</v>
      </c>
      <c r="AH817" s="236"/>
      <c r="AI817" s="236"/>
      <c r="AJ817" s="376"/>
      <c r="AK817" s="58"/>
      <c r="AL817" s="59"/>
      <c r="AM817" s="59"/>
      <c r="AN817" s="59"/>
      <c r="AO817" s="59"/>
      <c r="AP817" s="60"/>
      <c r="AQ817" s="237"/>
    </row>
    <row r="818" spans="1:43" ht="30" customHeight="1" thickBot="1" x14ac:dyDescent="0.35">
      <c r="A818" s="345"/>
      <c r="B818" s="386"/>
      <c r="C818" s="323"/>
      <c r="D818" s="326"/>
      <c r="E818" s="292"/>
      <c r="F818" s="295"/>
      <c r="G818" s="314"/>
      <c r="H818" s="261"/>
      <c r="I818" s="265"/>
      <c r="J818" s="265"/>
      <c r="K818" s="267"/>
      <c r="L818" s="279"/>
      <c r="M818" s="243"/>
      <c r="N818" s="49" t="s">
        <v>52</v>
      </c>
      <c r="O818" s="50">
        <v>0.5</v>
      </c>
      <c r="P818" s="51">
        <v>0.5</v>
      </c>
      <c r="Q818" s="51">
        <v>0.5</v>
      </c>
      <c r="R818" s="52">
        <v>1</v>
      </c>
      <c r="S818" s="53">
        <f t="shared" ref="S818" si="3314">SUM(O818:O818)*M817</f>
        <v>0.15</v>
      </c>
      <c r="T818" s="54">
        <f t="shared" ref="T818" si="3315">SUM(P818:P818)*M817</f>
        <v>0.15</v>
      </c>
      <c r="U818" s="54">
        <f t="shared" ref="U818" si="3316">SUM(Q818:Q818)*M817</f>
        <v>0.15</v>
      </c>
      <c r="V818" s="55">
        <f t="shared" ref="V818" si="3317">SUM(R818:R818)*M817</f>
        <v>0.3</v>
      </c>
      <c r="W818" s="56">
        <f t="shared" si="3144"/>
        <v>0.3</v>
      </c>
      <c r="X818" s="248"/>
      <c r="Y818" s="251"/>
      <c r="Z818" s="254"/>
      <c r="AA818" s="257"/>
      <c r="AB818" s="257"/>
      <c r="AC818" s="369"/>
      <c r="AD818" s="358"/>
      <c r="AE818" s="57"/>
      <c r="AF818" s="235"/>
      <c r="AG818" s="236"/>
      <c r="AH818" s="236"/>
      <c r="AI818" s="236"/>
      <c r="AJ818" s="376"/>
      <c r="AK818" s="69"/>
      <c r="AP818" s="71"/>
      <c r="AQ818" s="238"/>
    </row>
    <row r="819" spans="1:43" ht="30" customHeight="1" x14ac:dyDescent="0.3">
      <c r="A819" s="345"/>
      <c r="B819" s="386"/>
      <c r="C819" s="323"/>
      <c r="D819" s="326"/>
      <c r="E819" s="292"/>
      <c r="F819" s="295"/>
      <c r="G819" s="314"/>
      <c r="H819" s="261"/>
      <c r="I819" s="265"/>
      <c r="J819" s="265"/>
      <c r="K819" s="267"/>
      <c r="L819" s="270" t="s">
        <v>952</v>
      </c>
      <c r="M819" s="242">
        <v>0.4</v>
      </c>
      <c r="N819" s="72" t="s">
        <v>46</v>
      </c>
      <c r="O819" s="91">
        <v>0</v>
      </c>
      <c r="P819" s="90">
        <v>0</v>
      </c>
      <c r="Q819" s="90">
        <v>0.5</v>
      </c>
      <c r="R819" s="89">
        <v>1</v>
      </c>
      <c r="S819" s="65">
        <f t="shared" ref="S819" si="3318">SUM(O819:O819)*M819</f>
        <v>0</v>
      </c>
      <c r="T819" s="66">
        <f t="shared" ref="T819" si="3319">SUM(P819:P819)*M819</f>
        <v>0</v>
      </c>
      <c r="U819" s="66">
        <f t="shared" ref="U819" si="3320">SUM(Q819:Q819)*M819</f>
        <v>0.2</v>
      </c>
      <c r="V819" s="67">
        <f t="shared" ref="V819" si="3321">SUM(R819:R819)*M819</f>
        <v>0.4</v>
      </c>
      <c r="W819" s="68">
        <f t="shared" si="3144"/>
        <v>0.4</v>
      </c>
      <c r="X819" s="248"/>
      <c r="Y819" s="251"/>
      <c r="Z819" s="254"/>
      <c r="AA819" s="257"/>
      <c r="AB819" s="257"/>
      <c r="AC819" s="369"/>
      <c r="AD819" s="358"/>
      <c r="AE819" s="47"/>
      <c r="AF819" s="228" t="str">
        <f t="shared" si="3289"/>
        <v>PARA MEJORAR</v>
      </c>
      <c r="AG819" s="236"/>
      <c r="AH819" s="236"/>
      <c r="AI819" s="236"/>
      <c r="AJ819" s="376"/>
      <c r="AK819" s="69"/>
      <c r="AP819" s="71"/>
      <c r="AQ819" s="238"/>
    </row>
    <row r="820" spans="1:43" ht="30" customHeight="1" thickBot="1" x14ac:dyDescent="0.35">
      <c r="A820" s="345"/>
      <c r="B820" s="386"/>
      <c r="C820" s="323"/>
      <c r="D820" s="326"/>
      <c r="E820" s="292"/>
      <c r="F820" s="295"/>
      <c r="G820" s="314"/>
      <c r="H820" s="261"/>
      <c r="I820" s="265"/>
      <c r="J820" s="265"/>
      <c r="K820" s="267"/>
      <c r="L820" s="279"/>
      <c r="M820" s="243"/>
      <c r="N820" s="49" t="s">
        <v>52</v>
      </c>
      <c r="O820" s="50">
        <v>0</v>
      </c>
      <c r="P820" s="51">
        <v>0</v>
      </c>
      <c r="Q820" s="51">
        <v>0</v>
      </c>
      <c r="R820" s="52">
        <v>0.5</v>
      </c>
      <c r="S820" s="53">
        <f t="shared" ref="S820" si="3322">SUM(O820:O820)*M819</f>
        <v>0</v>
      </c>
      <c r="T820" s="54">
        <f t="shared" ref="T820" si="3323">SUM(P820:P820)*M819</f>
        <v>0</v>
      </c>
      <c r="U820" s="54">
        <f t="shared" ref="U820" si="3324">SUM(Q820:Q820)*M819</f>
        <v>0</v>
      </c>
      <c r="V820" s="55">
        <f t="shared" ref="V820" si="3325">SUM(R820:R820)*M819</f>
        <v>0.2</v>
      </c>
      <c r="W820" s="56">
        <f t="shared" si="3144"/>
        <v>0.2</v>
      </c>
      <c r="X820" s="248"/>
      <c r="Y820" s="251"/>
      <c r="Z820" s="254"/>
      <c r="AA820" s="257"/>
      <c r="AB820" s="257"/>
      <c r="AC820" s="369"/>
      <c r="AD820" s="358"/>
      <c r="AE820" s="57"/>
      <c r="AF820" s="235"/>
      <c r="AG820" s="236"/>
      <c r="AH820" s="236"/>
      <c r="AI820" s="236"/>
      <c r="AJ820" s="376"/>
      <c r="AK820" s="69"/>
      <c r="AP820" s="71"/>
      <c r="AQ820" s="238"/>
    </row>
    <row r="821" spans="1:43" ht="30" customHeight="1" x14ac:dyDescent="0.3">
      <c r="A821" s="345"/>
      <c r="B821" s="386"/>
      <c r="C821" s="323"/>
      <c r="D821" s="326"/>
      <c r="E821" s="292"/>
      <c r="F821" s="295"/>
      <c r="G821" s="314"/>
      <c r="H821" s="261"/>
      <c r="I821" s="265"/>
      <c r="J821" s="265"/>
      <c r="K821" s="267"/>
      <c r="L821" s="270" t="s">
        <v>953</v>
      </c>
      <c r="M821" s="242">
        <v>0.3</v>
      </c>
      <c r="N821" s="72" t="s">
        <v>46</v>
      </c>
      <c r="O821" s="91">
        <v>0</v>
      </c>
      <c r="P821" s="90">
        <v>0</v>
      </c>
      <c r="Q821" s="90">
        <v>0.5</v>
      </c>
      <c r="R821" s="89">
        <v>1</v>
      </c>
      <c r="S821" s="65">
        <f t="shared" ref="S821" si="3326">SUM(O821:O821)*M821</f>
        <v>0</v>
      </c>
      <c r="T821" s="66">
        <f t="shared" ref="T821" si="3327">SUM(P821:P821)*M821</f>
        <v>0</v>
      </c>
      <c r="U821" s="66">
        <f t="shared" ref="U821" si="3328">SUM(Q821:Q821)*M821</f>
        <v>0.15</v>
      </c>
      <c r="V821" s="67">
        <f t="shared" ref="V821" si="3329">SUM(R821:R821)*M821</f>
        <v>0.3</v>
      </c>
      <c r="W821" s="68">
        <f t="shared" si="3144"/>
        <v>0.3</v>
      </c>
      <c r="X821" s="248"/>
      <c r="Y821" s="251"/>
      <c r="Z821" s="254"/>
      <c r="AA821" s="257"/>
      <c r="AB821" s="257"/>
      <c r="AC821" s="369"/>
      <c r="AD821" s="358"/>
      <c r="AE821" s="47"/>
      <c r="AF821" s="228" t="str">
        <f t="shared" si="3289"/>
        <v>PARA MEJORAR</v>
      </c>
      <c r="AG821" s="236"/>
      <c r="AH821" s="236"/>
      <c r="AI821" s="236"/>
      <c r="AJ821" s="376"/>
      <c r="AK821" s="69"/>
      <c r="AP821" s="71"/>
      <c r="AQ821" s="238"/>
    </row>
    <row r="822" spans="1:43" ht="30" customHeight="1" thickBot="1" x14ac:dyDescent="0.35">
      <c r="A822" s="345"/>
      <c r="B822" s="386"/>
      <c r="C822" s="323"/>
      <c r="D822" s="326"/>
      <c r="E822" s="292"/>
      <c r="F822" s="295"/>
      <c r="G822" s="315"/>
      <c r="H822" s="262"/>
      <c r="I822" s="266"/>
      <c r="J822" s="266"/>
      <c r="K822" s="268"/>
      <c r="L822" s="271"/>
      <c r="M822" s="245"/>
      <c r="N822" s="73" t="s">
        <v>52</v>
      </c>
      <c r="O822" s="74">
        <v>0</v>
      </c>
      <c r="P822" s="75">
        <v>0</v>
      </c>
      <c r="Q822" s="75">
        <v>0</v>
      </c>
      <c r="R822" s="76">
        <v>0.5</v>
      </c>
      <c r="S822" s="53">
        <f t="shared" ref="S822" si="3330">SUM(O822:O822)*M821</f>
        <v>0</v>
      </c>
      <c r="T822" s="54">
        <f t="shared" ref="T822" si="3331">SUM(P822:P822)*M821</f>
        <v>0</v>
      </c>
      <c r="U822" s="54">
        <f t="shared" ref="U822" si="3332">SUM(Q822:Q822)*M821</f>
        <v>0</v>
      </c>
      <c r="V822" s="55">
        <f t="shared" ref="V822" si="3333">SUM(R822:R822)*M821</f>
        <v>0.15</v>
      </c>
      <c r="W822" s="56">
        <f t="shared" si="3144"/>
        <v>0.15</v>
      </c>
      <c r="X822" s="249"/>
      <c r="Y822" s="252"/>
      <c r="Z822" s="255"/>
      <c r="AA822" s="258"/>
      <c r="AB822" s="258"/>
      <c r="AC822" s="369"/>
      <c r="AD822" s="359"/>
      <c r="AE822" s="57"/>
      <c r="AF822" s="235"/>
      <c r="AG822" s="229"/>
      <c r="AH822" s="236"/>
      <c r="AI822" s="236"/>
      <c r="AJ822" s="376"/>
      <c r="AK822" s="69"/>
      <c r="AP822" s="71"/>
      <c r="AQ822" s="239"/>
    </row>
    <row r="823" spans="1:43" ht="30" customHeight="1" x14ac:dyDescent="0.3">
      <c r="A823" s="345"/>
      <c r="B823" s="386"/>
      <c r="C823" s="323"/>
      <c r="D823" s="326"/>
      <c r="E823" s="292"/>
      <c r="F823" s="295"/>
      <c r="G823" s="313" t="s">
        <v>954</v>
      </c>
      <c r="H823" s="304">
        <v>107</v>
      </c>
      <c r="I823" s="300" t="s">
        <v>955</v>
      </c>
      <c r="J823" s="300" t="s">
        <v>956</v>
      </c>
      <c r="K823" s="316">
        <v>0.96</v>
      </c>
      <c r="L823" s="302" t="s">
        <v>957</v>
      </c>
      <c r="M823" s="303">
        <v>0.5</v>
      </c>
      <c r="N823" s="39" t="s">
        <v>46</v>
      </c>
      <c r="O823" s="40">
        <v>0.5</v>
      </c>
      <c r="P823" s="41">
        <v>1</v>
      </c>
      <c r="Q823" s="41">
        <v>1</v>
      </c>
      <c r="R823" s="42">
        <v>1</v>
      </c>
      <c r="S823" s="43">
        <f t="shared" ref="S823" si="3334">SUM(O823:O823)*M823</f>
        <v>0.25</v>
      </c>
      <c r="T823" s="44">
        <f t="shared" ref="T823" si="3335">SUM(P823:P823)*M823</f>
        <v>0.5</v>
      </c>
      <c r="U823" s="44">
        <f t="shared" ref="U823" si="3336">SUM(Q823:Q823)*M823</f>
        <v>0.5</v>
      </c>
      <c r="V823" s="45">
        <f t="shared" ref="V823" si="3337">SUM(R823:R823)*M823</f>
        <v>0.5</v>
      </c>
      <c r="W823" s="46">
        <f t="shared" si="3144"/>
        <v>0.5</v>
      </c>
      <c r="X823" s="247">
        <f>+S824+S826+S828</f>
        <v>0.28499999999999998</v>
      </c>
      <c r="Y823" s="250">
        <f>+T824+T826+T828</f>
        <v>0.54100000000000004</v>
      </c>
      <c r="Z823" s="253">
        <f>+U824+U826+U828</f>
        <v>0.80400000000000005</v>
      </c>
      <c r="AA823" s="256">
        <f>+V824+V826+V828</f>
        <v>0.98399999999999999</v>
      </c>
      <c r="AB823" s="256">
        <f>+W824+W826+W828</f>
        <v>0.98399999999999999</v>
      </c>
      <c r="AC823" s="369"/>
      <c r="AD823" s="357" t="s">
        <v>930</v>
      </c>
      <c r="AE823" s="47"/>
      <c r="AF823" s="228" t="str">
        <f t="shared" si="3289"/>
        <v>EQUILIBRADA</v>
      </c>
      <c r="AG823" s="228" t="str">
        <f>IF(COUNTIF(AF823:AF828,"PARA MEJORAR")&gt;=1,"PARA MEJORAR","BIEN")</f>
        <v>PARA MEJORAR</v>
      </c>
      <c r="AH823" s="236"/>
      <c r="AI823" s="236"/>
      <c r="AJ823" s="376"/>
      <c r="AK823" s="58"/>
      <c r="AL823" s="59"/>
      <c r="AM823" s="59"/>
      <c r="AN823" s="59"/>
      <c r="AO823" s="59"/>
      <c r="AP823" s="60"/>
      <c r="AQ823" s="237"/>
    </row>
    <row r="824" spans="1:43" ht="30" customHeight="1" thickBot="1" x14ac:dyDescent="0.35">
      <c r="A824" s="345"/>
      <c r="B824" s="386"/>
      <c r="C824" s="323"/>
      <c r="D824" s="326"/>
      <c r="E824" s="292"/>
      <c r="F824" s="295"/>
      <c r="G824" s="314"/>
      <c r="H824" s="261"/>
      <c r="I824" s="265"/>
      <c r="J824" s="265"/>
      <c r="K824" s="267"/>
      <c r="L824" s="279"/>
      <c r="M824" s="243"/>
      <c r="N824" s="49" t="s">
        <v>52</v>
      </c>
      <c r="O824" s="50">
        <v>0.56999999999999995</v>
      </c>
      <c r="P824" s="51">
        <v>0.56999999999999995</v>
      </c>
      <c r="Q824" s="51">
        <v>1</v>
      </c>
      <c r="R824" s="52">
        <v>1</v>
      </c>
      <c r="S824" s="53">
        <f t="shared" ref="S824" si="3338">SUM(O824:O824)*M823</f>
        <v>0.28499999999999998</v>
      </c>
      <c r="T824" s="54">
        <f t="shared" ref="T824" si="3339">SUM(P824:P824)*M823</f>
        <v>0.28499999999999998</v>
      </c>
      <c r="U824" s="54">
        <f t="shared" ref="U824" si="3340">SUM(Q824:Q824)*M823</f>
        <v>0.5</v>
      </c>
      <c r="V824" s="55">
        <f t="shared" ref="V824" si="3341">SUM(R824:R824)*M823</f>
        <v>0.5</v>
      </c>
      <c r="W824" s="56">
        <f t="shared" si="3144"/>
        <v>0.5</v>
      </c>
      <c r="X824" s="248"/>
      <c r="Y824" s="251"/>
      <c r="Z824" s="254"/>
      <c r="AA824" s="257"/>
      <c r="AB824" s="257"/>
      <c r="AC824" s="369"/>
      <c r="AD824" s="358"/>
      <c r="AE824" s="57"/>
      <c r="AF824" s="235"/>
      <c r="AG824" s="236"/>
      <c r="AH824" s="236"/>
      <c r="AI824" s="236"/>
      <c r="AJ824" s="376"/>
      <c r="AK824" s="69"/>
      <c r="AP824" s="71"/>
      <c r="AQ824" s="238"/>
    </row>
    <row r="825" spans="1:43" ht="30" customHeight="1" x14ac:dyDescent="0.3">
      <c r="A825" s="345"/>
      <c r="B825" s="386"/>
      <c r="C825" s="323"/>
      <c r="D825" s="326"/>
      <c r="E825" s="292"/>
      <c r="F825" s="295"/>
      <c r="G825" s="314"/>
      <c r="H825" s="261"/>
      <c r="I825" s="265"/>
      <c r="J825" s="265"/>
      <c r="K825" s="267"/>
      <c r="L825" s="270" t="s">
        <v>958</v>
      </c>
      <c r="M825" s="242">
        <v>0.1</v>
      </c>
      <c r="N825" s="72" t="s">
        <v>46</v>
      </c>
      <c r="O825" s="91">
        <v>0</v>
      </c>
      <c r="P825" s="90">
        <v>1</v>
      </c>
      <c r="Q825" s="90">
        <v>1</v>
      </c>
      <c r="R825" s="89">
        <v>1</v>
      </c>
      <c r="S825" s="65">
        <f t="shared" ref="S825" si="3342">SUM(O825:O825)*M825</f>
        <v>0</v>
      </c>
      <c r="T825" s="66">
        <f t="shared" ref="T825" si="3343">SUM(P825:P825)*M825</f>
        <v>0.1</v>
      </c>
      <c r="U825" s="66">
        <f t="shared" ref="U825" si="3344">SUM(Q825:Q825)*M825</f>
        <v>0.1</v>
      </c>
      <c r="V825" s="67">
        <f t="shared" ref="V825" si="3345">SUM(R825:R825)*M825</f>
        <v>0.1</v>
      </c>
      <c r="W825" s="68">
        <f t="shared" si="3144"/>
        <v>0.1</v>
      </c>
      <c r="X825" s="248"/>
      <c r="Y825" s="251"/>
      <c r="Z825" s="254"/>
      <c r="AA825" s="257"/>
      <c r="AB825" s="257"/>
      <c r="AC825" s="369"/>
      <c r="AD825" s="358"/>
      <c r="AE825" s="47"/>
      <c r="AF825" s="228" t="str">
        <f t="shared" si="3289"/>
        <v>EQUILIBRADA</v>
      </c>
      <c r="AG825" s="236"/>
      <c r="AH825" s="236"/>
      <c r="AI825" s="236"/>
      <c r="AJ825" s="376"/>
      <c r="AK825" s="69"/>
      <c r="AP825" s="71"/>
      <c r="AQ825" s="238"/>
    </row>
    <row r="826" spans="1:43" ht="30" customHeight="1" thickBot="1" x14ac:dyDescent="0.35">
      <c r="A826" s="345"/>
      <c r="B826" s="386"/>
      <c r="C826" s="323"/>
      <c r="D826" s="326"/>
      <c r="E826" s="292"/>
      <c r="F826" s="295"/>
      <c r="G826" s="314"/>
      <c r="H826" s="261"/>
      <c r="I826" s="265"/>
      <c r="J826" s="265"/>
      <c r="K826" s="267"/>
      <c r="L826" s="279"/>
      <c r="M826" s="243"/>
      <c r="N826" s="49" t="s">
        <v>52</v>
      </c>
      <c r="O826" s="50">
        <v>0</v>
      </c>
      <c r="P826" s="51">
        <v>1</v>
      </c>
      <c r="Q826" s="51">
        <v>1</v>
      </c>
      <c r="R826" s="52">
        <v>1</v>
      </c>
      <c r="S826" s="53">
        <f t="shared" ref="S826" si="3346">SUM(O826:O826)*M825</f>
        <v>0</v>
      </c>
      <c r="T826" s="54">
        <f t="shared" ref="T826" si="3347">SUM(P826:P826)*M825</f>
        <v>0.1</v>
      </c>
      <c r="U826" s="54">
        <f t="shared" ref="U826" si="3348">SUM(Q826:Q826)*M825</f>
        <v>0.1</v>
      </c>
      <c r="V826" s="55">
        <f t="shared" ref="V826" si="3349">SUM(R826:R826)*M825</f>
        <v>0.1</v>
      </c>
      <c r="W826" s="56">
        <f t="shared" si="3144"/>
        <v>0.1</v>
      </c>
      <c r="X826" s="248"/>
      <c r="Y826" s="251"/>
      <c r="Z826" s="254"/>
      <c r="AA826" s="257"/>
      <c r="AB826" s="257"/>
      <c r="AC826" s="369"/>
      <c r="AD826" s="358"/>
      <c r="AE826" s="57"/>
      <c r="AF826" s="235"/>
      <c r="AG826" s="236"/>
      <c r="AH826" s="236"/>
      <c r="AI826" s="236"/>
      <c r="AJ826" s="376"/>
      <c r="AK826" s="69"/>
      <c r="AP826" s="71"/>
      <c r="AQ826" s="238"/>
    </row>
    <row r="827" spans="1:43" ht="30" customHeight="1" x14ac:dyDescent="0.3">
      <c r="A827" s="345"/>
      <c r="B827" s="386"/>
      <c r="C827" s="323"/>
      <c r="D827" s="326"/>
      <c r="E827" s="292"/>
      <c r="F827" s="295"/>
      <c r="G827" s="314"/>
      <c r="H827" s="261"/>
      <c r="I827" s="265"/>
      <c r="J827" s="265"/>
      <c r="K827" s="267"/>
      <c r="L827" s="270" t="s">
        <v>959</v>
      </c>
      <c r="M827" s="242">
        <v>0.4</v>
      </c>
      <c r="N827" s="72" t="s">
        <v>46</v>
      </c>
      <c r="O827" s="91">
        <v>0</v>
      </c>
      <c r="P827" s="90">
        <v>0.25</v>
      </c>
      <c r="Q827" s="90">
        <v>0.5</v>
      </c>
      <c r="R827" s="89">
        <v>1</v>
      </c>
      <c r="S827" s="65">
        <f t="shared" ref="S827" si="3350">SUM(O827:O827)*M827</f>
        <v>0</v>
      </c>
      <c r="T827" s="66">
        <f t="shared" ref="T827" si="3351">SUM(P827:P827)*M827</f>
        <v>0.1</v>
      </c>
      <c r="U827" s="66">
        <f t="shared" ref="U827" si="3352">SUM(Q827:Q827)*M827</f>
        <v>0.2</v>
      </c>
      <c r="V827" s="67">
        <f t="shared" ref="V827" si="3353">SUM(R827:R827)*M827</f>
        <v>0.4</v>
      </c>
      <c r="W827" s="68">
        <f t="shared" si="3144"/>
        <v>0.4</v>
      </c>
      <c r="X827" s="248"/>
      <c r="Y827" s="251"/>
      <c r="Z827" s="254"/>
      <c r="AA827" s="257"/>
      <c r="AB827" s="257"/>
      <c r="AC827" s="369"/>
      <c r="AD827" s="358"/>
      <c r="AE827" s="47"/>
      <c r="AF827" s="228" t="str">
        <f t="shared" si="3289"/>
        <v>PARA MEJORAR</v>
      </c>
      <c r="AG827" s="236"/>
      <c r="AH827" s="236"/>
      <c r="AI827" s="236"/>
      <c r="AJ827" s="376"/>
      <c r="AK827" s="69"/>
      <c r="AP827" s="71"/>
      <c r="AQ827" s="238"/>
    </row>
    <row r="828" spans="1:43" ht="30" customHeight="1" thickBot="1" x14ac:dyDescent="0.35">
      <c r="A828" s="345"/>
      <c r="B828" s="386"/>
      <c r="C828" s="323"/>
      <c r="D828" s="326"/>
      <c r="E828" s="292"/>
      <c r="F828" s="295"/>
      <c r="G828" s="315"/>
      <c r="H828" s="262"/>
      <c r="I828" s="266"/>
      <c r="J828" s="266"/>
      <c r="K828" s="268"/>
      <c r="L828" s="271"/>
      <c r="M828" s="245"/>
      <c r="N828" s="73" t="s">
        <v>52</v>
      </c>
      <c r="O828" s="74">
        <v>0</v>
      </c>
      <c r="P828" s="75">
        <v>0.39</v>
      </c>
      <c r="Q828" s="75">
        <v>0.51</v>
      </c>
      <c r="R828" s="76">
        <v>0.96</v>
      </c>
      <c r="S828" s="85">
        <f t="shared" ref="S828" si="3354">SUM(O828:O828)*M827</f>
        <v>0</v>
      </c>
      <c r="T828" s="86">
        <f t="shared" ref="T828" si="3355">SUM(P828:P828)*M827</f>
        <v>0.15600000000000003</v>
      </c>
      <c r="U828" s="86">
        <f t="shared" ref="U828" si="3356">SUM(Q828:Q828)*M827</f>
        <v>0.20400000000000001</v>
      </c>
      <c r="V828" s="87">
        <f t="shared" ref="V828" si="3357">SUM(R828:R828)*M827</f>
        <v>0.38400000000000001</v>
      </c>
      <c r="W828" s="88">
        <f t="shared" si="3144"/>
        <v>0.38400000000000001</v>
      </c>
      <c r="X828" s="249"/>
      <c r="Y828" s="252"/>
      <c r="Z828" s="255"/>
      <c r="AA828" s="258"/>
      <c r="AB828" s="258"/>
      <c r="AC828" s="369"/>
      <c r="AD828" s="359"/>
      <c r="AE828" s="57"/>
      <c r="AF828" s="235"/>
      <c r="AG828" s="229"/>
      <c r="AH828" s="236"/>
      <c r="AI828" s="236"/>
      <c r="AJ828" s="376"/>
      <c r="AK828" s="69"/>
      <c r="AP828" s="71"/>
      <c r="AQ828" s="239"/>
    </row>
    <row r="829" spans="1:43" ht="30" customHeight="1" x14ac:dyDescent="0.3">
      <c r="A829" s="345"/>
      <c r="B829" s="386"/>
      <c r="C829" s="323"/>
      <c r="D829" s="326"/>
      <c r="E829" s="292"/>
      <c r="F829" s="295"/>
      <c r="G829" s="313" t="s">
        <v>960</v>
      </c>
      <c r="H829" s="304">
        <v>108</v>
      </c>
      <c r="I829" s="300" t="s">
        <v>961</v>
      </c>
      <c r="J829" s="300" t="s">
        <v>962</v>
      </c>
      <c r="K829" s="354" t="s">
        <v>293</v>
      </c>
      <c r="L829" s="302" t="s">
        <v>963</v>
      </c>
      <c r="M829" s="303">
        <v>0.3</v>
      </c>
      <c r="N829" s="39" t="s">
        <v>46</v>
      </c>
      <c r="O829" s="40">
        <v>0</v>
      </c>
      <c r="P829" s="41">
        <v>0</v>
      </c>
      <c r="Q829" s="41">
        <v>0</v>
      </c>
      <c r="R829" s="42">
        <v>0</v>
      </c>
      <c r="S829" s="65">
        <f t="shared" ref="S829" si="3358">SUM(O829:O829)*M829</f>
        <v>0</v>
      </c>
      <c r="T829" s="66">
        <f t="shared" ref="T829" si="3359">SUM(P829:P829)*M829</f>
        <v>0</v>
      </c>
      <c r="U829" s="66">
        <f t="shared" ref="U829" si="3360">SUM(Q829:Q829)*M829</f>
        <v>0</v>
      </c>
      <c r="V829" s="67">
        <f t="shared" ref="V829" si="3361">SUM(R829:R829)*M829</f>
        <v>0</v>
      </c>
      <c r="W829" s="68">
        <f t="shared" si="3144"/>
        <v>0</v>
      </c>
      <c r="X829" s="247">
        <f>+S830+S832+S834</f>
        <v>0</v>
      </c>
      <c r="Y829" s="250">
        <f>+T830+T832+T834</f>
        <v>0</v>
      </c>
      <c r="Z829" s="253">
        <f>+U830+U832+U834</f>
        <v>0</v>
      </c>
      <c r="AA829" s="256">
        <f>+V830+V832+V834</f>
        <v>0</v>
      </c>
      <c r="AB829" s="256">
        <f>+W830+W832+W834</f>
        <v>0</v>
      </c>
      <c r="AC829" s="369"/>
      <c r="AD829" s="357" t="s">
        <v>930</v>
      </c>
      <c r="AE829" s="47"/>
      <c r="AF829" s="342" t="s">
        <v>293</v>
      </c>
      <c r="AG829" s="342" t="s">
        <v>293</v>
      </c>
      <c r="AH829" s="236"/>
      <c r="AI829" s="236"/>
      <c r="AJ829" s="376"/>
      <c r="AK829" s="58"/>
      <c r="AL829" s="59"/>
      <c r="AM829" s="59"/>
      <c r="AN829" s="59"/>
      <c r="AO829" s="59"/>
      <c r="AP829" s="60"/>
      <c r="AQ829" s="237"/>
    </row>
    <row r="830" spans="1:43" ht="30" customHeight="1" thickBot="1" x14ac:dyDescent="0.35">
      <c r="A830" s="345"/>
      <c r="B830" s="386"/>
      <c r="C830" s="323"/>
      <c r="D830" s="326"/>
      <c r="E830" s="292"/>
      <c r="F830" s="295"/>
      <c r="G830" s="314"/>
      <c r="H830" s="261"/>
      <c r="I830" s="265"/>
      <c r="J830" s="265"/>
      <c r="K830" s="355"/>
      <c r="L830" s="279"/>
      <c r="M830" s="243"/>
      <c r="N830" s="49" t="s">
        <v>52</v>
      </c>
      <c r="O830" s="50">
        <v>0</v>
      </c>
      <c r="P830" s="51">
        <v>0</v>
      </c>
      <c r="Q830" s="51">
        <v>0</v>
      </c>
      <c r="R830" s="52">
        <v>0</v>
      </c>
      <c r="S830" s="53">
        <f t="shared" ref="S830" si="3362">SUM(O830:O830)*M829</f>
        <v>0</v>
      </c>
      <c r="T830" s="54">
        <f t="shared" ref="T830" si="3363">SUM(P830:P830)*M829</f>
        <v>0</v>
      </c>
      <c r="U830" s="54">
        <f t="shared" ref="U830" si="3364">SUM(Q830:Q830)*M829</f>
        <v>0</v>
      </c>
      <c r="V830" s="55">
        <f t="shared" ref="V830" si="3365">SUM(R830:R830)*M829</f>
        <v>0</v>
      </c>
      <c r="W830" s="56">
        <f t="shared" si="3144"/>
        <v>0</v>
      </c>
      <c r="X830" s="248"/>
      <c r="Y830" s="251"/>
      <c r="Z830" s="254"/>
      <c r="AA830" s="257"/>
      <c r="AB830" s="257"/>
      <c r="AC830" s="369"/>
      <c r="AD830" s="358"/>
      <c r="AE830" s="57"/>
      <c r="AF830" s="343"/>
      <c r="AG830" s="352"/>
      <c r="AH830" s="236"/>
      <c r="AI830" s="236"/>
      <c r="AJ830" s="376"/>
      <c r="AK830" s="69"/>
      <c r="AP830" s="71"/>
      <c r="AQ830" s="238"/>
    </row>
    <row r="831" spans="1:43" ht="30" customHeight="1" x14ac:dyDescent="0.3">
      <c r="A831" s="345"/>
      <c r="B831" s="386"/>
      <c r="C831" s="323"/>
      <c r="D831" s="326"/>
      <c r="E831" s="292"/>
      <c r="F831" s="295"/>
      <c r="G831" s="314"/>
      <c r="H831" s="261"/>
      <c r="I831" s="265"/>
      <c r="J831" s="265"/>
      <c r="K831" s="355"/>
      <c r="L831" s="270" t="s">
        <v>964</v>
      </c>
      <c r="M831" s="242">
        <v>0.2</v>
      </c>
      <c r="N831" s="72" t="s">
        <v>46</v>
      </c>
      <c r="O831" s="91">
        <v>0</v>
      </c>
      <c r="P831" s="90">
        <v>0</v>
      </c>
      <c r="Q831" s="90">
        <v>0</v>
      </c>
      <c r="R831" s="89">
        <v>0</v>
      </c>
      <c r="S831" s="65">
        <f t="shared" ref="S831" si="3366">SUM(O831:O831)*M831</f>
        <v>0</v>
      </c>
      <c r="T831" s="66">
        <f t="shared" ref="T831" si="3367">SUM(P831:P831)*M831</f>
        <v>0</v>
      </c>
      <c r="U831" s="66">
        <f t="shared" ref="U831" si="3368">SUM(Q831:Q831)*M831</f>
        <v>0</v>
      </c>
      <c r="V831" s="67">
        <f t="shared" ref="V831" si="3369">SUM(R831:R831)*M831</f>
        <v>0</v>
      </c>
      <c r="W831" s="68">
        <f t="shared" si="3144"/>
        <v>0</v>
      </c>
      <c r="X831" s="248"/>
      <c r="Y831" s="251"/>
      <c r="Z831" s="254"/>
      <c r="AA831" s="257"/>
      <c r="AB831" s="257"/>
      <c r="AC831" s="369"/>
      <c r="AD831" s="358"/>
      <c r="AE831" s="47"/>
      <c r="AF831" s="342" t="s">
        <v>293</v>
      </c>
      <c r="AG831" s="352"/>
      <c r="AH831" s="236"/>
      <c r="AI831" s="236"/>
      <c r="AJ831" s="376"/>
      <c r="AK831" s="69"/>
      <c r="AP831" s="71"/>
      <c r="AQ831" s="238"/>
    </row>
    <row r="832" spans="1:43" ht="30" customHeight="1" thickBot="1" x14ac:dyDescent="0.35">
      <c r="A832" s="345"/>
      <c r="B832" s="386"/>
      <c r="C832" s="323"/>
      <c r="D832" s="326"/>
      <c r="E832" s="292"/>
      <c r="F832" s="295"/>
      <c r="G832" s="314"/>
      <c r="H832" s="261"/>
      <c r="I832" s="265"/>
      <c r="J832" s="265"/>
      <c r="K832" s="355"/>
      <c r="L832" s="279"/>
      <c r="M832" s="243"/>
      <c r="N832" s="49" t="s">
        <v>52</v>
      </c>
      <c r="O832" s="50">
        <v>0</v>
      </c>
      <c r="P832" s="51">
        <v>0</v>
      </c>
      <c r="Q832" s="51">
        <v>0</v>
      </c>
      <c r="R832" s="52">
        <v>0</v>
      </c>
      <c r="S832" s="53">
        <f t="shared" ref="S832" si="3370">SUM(O832:O832)*M831</f>
        <v>0</v>
      </c>
      <c r="T832" s="54">
        <f t="shared" ref="T832" si="3371">SUM(P832:P832)*M831</f>
        <v>0</v>
      </c>
      <c r="U832" s="54">
        <f t="shared" ref="U832" si="3372">SUM(Q832:Q832)*M831</f>
        <v>0</v>
      </c>
      <c r="V832" s="55">
        <f t="shared" ref="V832" si="3373">SUM(R832:R832)*M831</f>
        <v>0</v>
      </c>
      <c r="W832" s="56">
        <f t="shared" si="3144"/>
        <v>0</v>
      </c>
      <c r="X832" s="248"/>
      <c r="Y832" s="251"/>
      <c r="Z832" s="254"/>
      <c r="AA832" s="257"/>
      <c r="AB832" s="257"/>
      <c r="AC832" s="369"/>
      <c r="AD832" s="358"/>
      <c r="AE832" s="57"/>
      <c r="AF832" s="343"/>
      <c r="AG832" s="352"/>
      <c r="AH832" s="236"/>
      <c r="AI832" s="236"/>
      <c r="AJ832" s="376"/>
      <c r="AK832" s="69"/>
      <c r="AP832" s="71"/>
      <c r="AQ832" s="238"/>
    </row>
    <row r="833" spans="1:43" ht="30" customHeight="1" x14ac:dyDescent="0.3">
      <c r="A833" s="345"/>
      <c r="B833" s="386"/>
      <c r="C833" s="323"/>
      <c r="D833" s="326"/>
      <c r="E833" s="292"/>
      <c r="F833" s="295"/>
      <c r="G833" s="314"/>
      <c r="H833" s="261"/>
      <c r="I833" s="265"/>
      <c r="J833" s="265"/>
      <c r="K833" s="355"/>
      <c r="L833" s="270" t="s">
        <v>965</v>
      </c>
      <c r="M833" s="242">
        <v>0.5</v>
      </c>
      <c r="N833" s="72" t="s">
        <v>46</v>
      </c>
      <c r="O833" s="91">
        <v>0</v>
      </c>
      <c r="P833" s="90">
        <v>0</v>
      </c>
      <c r="Q833" s="90">
        <v>0</v>
      </c>
      <c r="R833" s="89">
        <v>0</v>
      </c>
      <c r="S833" s="65">
        <f t="shared" ref="S833" si="3374">SUM(O833:O833)*M833</f>
        <v>0</v>
      </c>
      <c r="T833" s="66">
        <f t="shared" ref="T833" si="3375">SUM(P833:P833)*M833</f>
        <v>0</v>
      </c>
      <c r="U833" s="66">
        <f t="shared" ref="U833" si="3376">SUM(Q833:Q833)*M833</f>
        <v>0</v>
      </c>
      <c r="V833" s="67">
        <f t="shared" ref="V833" si="3377">SUM(R833:R833)*M833</f>
        <v>0</v>
      </c>
      <c r="W833" s="68">
        <f t="shared" si="3144"/>
        <v>0</v>
      </c>
      <c r="X833" s="248"/>
      <c r="Y833" s="251"/>
      <c r="Z833" s="254"/>
      <c r="AA833" s="257"/>
      <c r="AB833" s="257"/>
      <c r="AC833" s="369"/>
      <c r="AD833" s="358"/>
      <c r="AE833" s="47"/>
      <c r="AF833" s="342" t="s">
        <v>293</v>
      </c>
      <c r="AG833" s="352"/>
      <c r="AH833" s="236"/>
      <c r="AI833" s="236"/>
      <c r="AJ833" s="376"/>
      <c r="AK833" s="69"/>
      <c r="AP833" s="71"/>
      <c r="AQ833" s="238"/>
    </row>
    <row r="834" spans="1:43" ht="30" customHeight="1" thickBot="1" x14ac:dyDescent="0.35">
      <c r="A834" s="345"/>
      <c r="B834" s="386"/>
      <c r="C834" s="323"/>
      <c r="D834" s="326"/>
      <c r="E834" s="292"/>
      <c r="F834" s="295"/>
      <c r="G834" s="315"/>
      <c r="H834" s="262"/>
      <c r="I834" s="266"/>
      <c r="J834" s="266"/>
      <c r="K834" s="356"/>
      <c r="L834" s="271"/>
      <c r="M834" s="245"/>
      <c r="N834" s="73" t="s">
        <v>52</v>
      </c>
      <c r="O834" s="74">
        <v>0</v>
      </c>
      <c r="P834" s="75">
        <v>0</v>
      </c>
      <c r="Q834" s="75">
        <v>0</v>
      </c>
      <c r="R834" s="76">
        <v>0</v>
      </c>
      <c r="S834" s="53">
        <f t="shared" ref="S834" si="3378">SUM(O834:O834)*M833</f>
        <v>0</v>
      </c>
      <c r="T834" s="54">
        <f t="shared" ref="T834" si="3379">SUM(P834:P834)*M833</f>
        <v>0</v>
      </c>
      <c r="U834" s="54">
        <f t="shared" ref="U834" si="3380">SUM(Q834:Q834)*M833</f>
        <v>0</v>
      </c>
      <c r="V834" s="55">
        <f t="shared" ref="V834" si="3381">SUM(R834:R834)*M833</f>
        <v>0</v>
      </c>
      <c r="W834" s="56">
        <f t="shared" si="3144"/>
        <v>0</v>
      </c>
      <c r="X834" s="249"/>
      <c r="Y834" s="252"/>
      <c r="Z834" s="255"/>
      <c r="AA834" s="258"/>
      <c r="AB834" s="258"/>
      <c r="AC834" s="369"/>
      <c r="AD834" s="359"/>
      <c r="AE834" s="57"/>
      <c r="AF834" s="343"/>
      <c r="AG834" s="353"/>
      <c r="AH834" s="236"/>
      <c r="AI834" s="236"/>
      <c r="AJ834" s="376"/>
      <c r="AK834" s="69"/>
      <c r="AP834" s="71"/>
      <c r="AQ834" s="239"/>
    </row>
    <row r="835" spans="1:43" ht="30" customHeight="1" x14ac:dyDescent="0.3">
      <c r="A835" s="345"/>
      <c r="B835" s="386"/>
      <c r="C835" s="323"/>
      <c r="D835" s="326"/>
      <c r="E835" s="292"/>
      <c r="F835" s="295"/>
      <c r="G835" s="313" t="s">
        <v>966</v>
      </c>
      <c r="H835" s="304">
        <v>109</v>
      </c>
      <c r="I835" s="300" t="s">
        <v>967</v>
      </c>
      <c r="J835" s="300" t="s">
        <v>968</v>
      </c>
      <c r="K835" s="316">
        <v>1</v>
      </c>
      <c r="L835" s="302" t="s">
        <v>969</v>
      </c>
      <c r="M835" s="303">
        <v>0.2</v>
      </c>
      <c r="N835" s="39" t="s">
        <v>46</v>
      </c>
      <c r="O835" s="41">
        <v>0.25</v>
      </c>
      <c r="P835" s="41">
        <v>0.5</v>
      </c>
      <c r="Q835" s="41">
        <v>0.75</v>
      </c>
      <c r="R835" s="42">
        <v>1</v>
      </c>
      <c r="S835" s="43">
        <f t="shared" ref="S835" si="3382">SUM(O835:O835)*M835</f>
        <v>0.05</v>
      </c>
      <c r="T835" s="44">
        <f t="shared" ref="T835" si="3383">SUM(P835:P835)*M835</f>
        <v>0.1</v>
      </c>
      <c r="U835" s="44">
        <f t="shared" ref="U835" si="3384">SUM(Q835:Q835)*M835</f>
        <v>0.15000000000000002</v>
      </c>
      <c r="V835" s="45">
        <f t="shared" ref="V835" si="3385">SUM(R835:R835)*M835</f>
        <v>0.2</v>
      </c>
      <c r="W835" s="46">
        <f t="shared" si="3144"/>
        <v>0.2</v>
      </c>
      <c r="X835" s="247">
        <f>+S836+S838+S840+S842</f>
        <v>0.29599999999999999</v>
      </c>
      <c r="Y835" s="250">
        <f>+T836+T838+T840+T842</f>
        <v>0.66199999999999992</v>
      </c>
      <c r="Z835" s="253">
        <f>+U836+U838+U840+U842</f>
        <v>0.74199999999999999</v>
      </c>
      <c r="AA835" s="256">
        <f>+V836+V838+V840+V842</f>
        <v>1</v>
      </c>
      <c r="AB835" s="256">
        <f>+W836+W838+W840+W842</f>
        <v>1</v>
      </c>
      <c r="AC835" s="369"/>
      <c r="AD835" s="357" t="s">
        <v>970</v>
      </c>
      <c r="AE835" s="47"/>
      <c r="AF835" s="228" t="str">
        <f t="shared" ref="AF835:AF845" si="3386">+IF(R836&gt;R835,"SUPERADA",IF(V836=V835,"EQUILIBRADA",IF(V836&lt;V835,"PARA MEJORAR")))</f>
        <v>EQUILIBRADA</v>
      </c>
      <c r="AG835" s="228" t="str">
        <f>IF(COUNTIF(AF835:AF842,"PARA MEJORAR")&gt;=1,"PARA MEJORAR","BIEN")</f>
        <v>BIEN</v>
      </c>
      <c r="AH835" s="236"/>
      <c r="AI835" s="236"/>
      <c r="AJ835" s="376"/>
      <c r="AK835" s="58"/>
      <c r="AL835" s="59"/>
      <c r="AM835" s="59"/>
      <c r="AN835" s="59"/>
      <c r="AO835" s="59"/>
      <c r="AP835" s="60"/>
      <c r="AQ835" s="237"/>
    </row>
    <row r="836" spans="1:43" ht="30" customHeight="1" thickBot="1" x14ac:dyDescent="0.35">
      <c r="A836" s="345"/>
      <c r="B836" s="386"/>
      <c r="C836" s="323"/>
      <c r="D836" s="326"/>
      <c r="E836" s="292"/>
      <c r="F836" s="295"/>
      <c r="G836" s="314"/>
      <c r="H836" s="261"/>
      <c r="I836" s="265"/>
      <c r="J836" s="265"/>
      <c r="K836" s="267"/>
      <c r="L836" s="279"/>
      <c r="M836" s="243"/>
      <c r="N836" s="49" t="s">
        <v>52</v>
      </c>
      <c r="O836" s="51">
        <v>0.25</v>
      </c>
      <c r="P836" s="51">
        <v>0.32</v>
      </c>
      <c r="Q836" s="51">
        <v>0.48</v>
      </c>
      <c r="R836" s="52">
        <v>1</v>
      </c>
      <c r="S836" s="53">
        <f t="shared" ref="S836" si="3387">SUM(O836:O836)*M835</f>
        <v>0.05</v>
      </c>
      <c r="T836" s="54">
        <f t="shared" ref="T836" si="3388">SUM(P836:P836)*M835</f>
        <v>6.4000000000000001E-2</v>
      </c>
      <c r="U836" s="54">
        <f t="shared" ref="U836" si="3389">SUM(Q836:Q836)*M835</f>
        <v>9.6000000000000002E-2</v>
      </c>
      <c r="V836" s="55">
        <f t="shared" ref="V836" si="3390">SUM(R836:R836)*M835</f>
        <v>0.2</v>
      </c>
      <c r="W836" s="56">
        <f t="shared" si="3144"/>
        <v>0.2</v>
      </c>
      <c r="X836" s="248"/>
      <c r="Y836" s="251"/>
      <c r="Z836" s="254"/>
      <c r="AA836" s="257"/>
      <c r="AB836" s="257"/>
      <c r="AC836" s="369"/>
      <c r="AD836" s="358"/>
      <c r="AE836" s="57"/>
      <c r="AF836" s="235"/>
      <c r="AG836" s="236"/>
      <c r="AH836" s="236"/>
      <c r="AI836" s="236"/>
      <c r="AJ836" s="376"/>
      <c r="AK836" s="69"/>
      <c r="AP836" s="71"/>
      <c r="AQ836" s="238"/>
    </row>
    <row r="837" spans="1:43" ht="30" customHeight="1" x14ac:dyDescent="0.3">
      <c r="A837" s="345"/>
      <c r="B837" s="386"/>
      <c r="C837" s="323"/>
      <c r="D837" s="326"/>
      <c r="E837" s="292"/>
      <c r="F837" s="295"/>
      <c r="G837" s="314"/>
      <c r="H837" s="261"/>
      <c r="I837" s="265"/>
      <c r="J837" s="265"/>
      <c r="K837" s="267"/>
      <c r="L837" s="270" t="s">
        <v>971</v>
      </c>
      <c r="M837" s="242">
        <v>0.6</v>
      </c>
      <c r="N837" s="72" t="s">
        <v>46</v>
      </c>
      <c r="O837" s="90">
        <v>0.4</v>
      </c>
      <c r="P837" s="90">
        <v>0.7</v>
      </c>
      <c r="Q837" s="90">
        <v>1</v>
      </c>
      <c r="R837" s="89">
        <v>1</v>
      </c>
      <c r="S837" s="65">
        <f t="shared" ref="S837" si="3391">SUM(O837:O837)*M837</f>
        <v>0.24</v>
      </c>
      <c r="T837" s="66">
        <f t="shared" ref="T837" si="3392">SUM(P837:P837)*M837</f>
        <v>0.42</v>
      </c>
      <c r="U837" s="66">
        <f t="shared" ref="U837" si="3393">SUM(Q837:Q837)*M837</f>
        <v>0.6</v>
      </c>
      <c r="V837" s="67">
        <f t="shared" ref="V837" si="3394">SUM(R837:R837)*M837</f>
        <v>0.6</v>
      </c>
      <c r="W837" s="68">
        <f t="shared" si="3144"/>
        <v>0.6</v>
      </c>
      <c r="X837" s="248"/>
      <c r="Y837" s="251"/>
      <c r="Z837" s="254"/>
      <c r="AA837" s="257"/>
      <c r="AB837" s="257"/>
      <c r="AC837" s="369"/>
      <c r="AD837" s="358"/>
      <c r="AE837" s="47"/>
      <c r="AF837" s="228" t="str">
        <f t="shared" si="3386"/>
        <v>EQUILIBRADA</v>
      </c>
      <c r="AG837" s="236"/>
      <c r="AH837" s="236"/>
      <c r="AI837" s="236"/>
      <c r="AJ837" s="376"/>
      <c r="AK837" s="69"/>
      <c r="AP837" s="71"/>
      <c r="AQ837" s="238"/>
    </row>
    <row r="838" spans="1:43" ht="30" customHeight="1" thickBot="1" x14ac:dyDescent="0.35">
      <c r="A838" s="345"/>
      <c r="B838" s="386"/>
      <c r="C838" s="323"/>
      <c r="D838" s="326"/>
      <c r="E838" s="292"/>
      <c r="F838" s="295"/>
      <c r="G838" s="314"/>
      <c r="H838" s="261"/>
      <c r="I838" s="265"/>
      <c r="J838" s="265"/>
      <c r="K838" s="267"/>
      <c r="L838" s="279"/>
      <c r="M838" s="243"/>
      <c r="N838" s="49" t="s">
        <v>52</v>
      </c>
      <c r="O838" s="51">
        <v>0.41</v>
      </c>
      <c r="P838" s="51">
        <v>0.96</v>
      </c>
      <c r="Q838" s="51">
        <v>1</v>
      </c>
      <c r="R838" s="52">
        <v>1</v>
      </c>
      <c r="S838" s="53">
        <f t="shared" ref="S838" si="3395">SUM(O838:O838)*M837</f>
        <v>0.24599999999999997</v>
      </c>
      <c r="T838" s="54">
        <f t="shared" ref="T838" si="3396">SUM(P838:P838)*M837</f>
        <v>0.57599999999999996</v>
      </c>
      <c r="U838" s="54">
        <f t="shared" ref="U838" si="3397">SUM(Q838:Q838)*M837</f>
        <v>0.6</v>
      </c>
      <c r="V838" s="55">
        <f t="shared" ref="V838" si="3398">SUM(R838:R838)*M837</f>
        <v>0.6</v>
      </c>
      <c r="W838" s="56">
        <f t="shared" si="3144"/>
        <v>0.6</v>
      </c>
      <c r="X838" s="248"/>
      <c r="Y838" s="251"/>
      <c r="Z838" s="254"/>
      <c r="AA838" s="257"/>
      <c r="AB838" s="257"/>
      <c r="AC838" s="369"/>
      <c r="AD838" s="358"/>
      <c r="AE838" s="57"/>
      <c r="AF838" s="235"/>
      <c r="AG838" s="236"/>
      <c r="AH838" s="236"/>
      <c r="AI838" s="236"/>
      <c r="AJ838" s="376"/>
      <c r="AK838" s="69"/>
      <c r="AP838" s="71"/>
      <c r="AQ838" s="238"/>
    </row>
    <row r="839" spans="1:43" ht="30" customHeight="1" x14ac:dyDescent="0.3">
      <c r="A839" s="345"/>
      <c r="B839" s="386"/>
      <c r="C839" s="323"/>
      <c r="D839" s="326"/>
      <c r="E839" s="292"/>
      <c r="F839" s="295"/>
      <c r="G839" s="314"/>
      <c r="H839" s="261"/>
      <c r="I839" s="265"/>
      <c r="J839" s="265"/>
      <c r="K839" s="267"/>
      <c r="L839" s="270" t="s">
        <v>972</v>
      </c>
      <c r="M839" s="242">
        <v>0.1</v>
      </c>
      <c r="N839" s="72" t="s">
        <v>46</v>
      </c>
      <c r="O839" s="90">
        <v>0</v>
      </c>
      <c r="P839" s="90">
        <v>0</v>
      </c>
      <c r="Q839" s="90">
        <v>0.5</v>
      </c>
      <c r="R839" s="89">
        <v>1</v>
      </c>
      <c r="S839" s="65">
        <f t="shared" ref="S839" si="3399">SUM(O839:O839)*M839</f>
        <v>0</v>
      </c>
      <c r="T839" s="66">
        <f t="shared" ref="T839" si="3400">SUM(P839:P839)*M839</f>
        <v>0</v>
      </c>
      <c r="U839" s="66">
        <f t="shared" ref="U839" si="3401">SUM(Q839:Q839)*M839</f>
        <v>0.05</v>
      </c>
      <c r="V839" s="67">
        <f t="shared" ref="V839" si="3402">SUM(R839:R839)*M839</f>
        <v>0.1</v>
      </c>
      <c r="W839" s="68">
        <f t="shared" ref="W839:W902" si="3403">MAX(S839:V839)</f>
        <v>0.1</v>
      </c>
      <c r="X839" s="248"/>
      <c r="Y839" s="251"/>
      <c r="Z839" s="254"/>
      <c r="AA839" s="257"/>
      <c r="AB839" s="257"/>
      <c r="AC839" s="369"/>
      <c r="AD839" s="358"/>
      <c r="AE839" s="47"/>
      <c r="AF839" s="228" t="str">
        <f t="shared" si="3386"/>
        <v>EQUILIBRADA</v>
      </c>
      <c r="AG839" s="236"/>
      <c r="AH839" s="236"/>
      <c r="AI839" s="236"/>
      <c r="AJ839" s="376"/>
      <c r="AK839" s="69"/>
      <c r="AP839" s="71"/>
      <c r="AQ839" s="238"/>
    </row>
    <row r="840" spans="1:43" ht="30" customHeight="1" thickBot="1" x14ac:dyDescent="0.35">
      <c r="A840" s="345"/>
      <c r="B840" s="386"/>
      <c r="C840" s="323"/>
      <c r="D840" s="326"/>
      <c r="E840" s="292"/>
      <c r="F840" s="295"/>
      <c r="G840" s="314"/>
      <c r="H840" s="261"/>
      <c r="I840" s="265"/>
      <c r="J840" s="265"/>
      <c r="K840" s="267"/>
      <c r="L840" s="279"/>
      <c r="M840" s="243"/>
      <c r="N840" s="49" t="s">
        <v>52</v>
      </c>
      <c r="O840" s="51">
        <v>0</v>
      </c>
      <c r="P840" s="51">
        <v>0.22</v>
      </c>
      <c r="Q840" s="51">
        <v>0.41</v>
      </c>
      <c r="R840" s="52">
        <v>1</v>
      </c>
      <c r="S840" s="53">
        <f t="shared" ref="S840" si="3404">SUM(O840:O840)*M839</f>
        <v>0</v>
      </c>
      <c r="T840" s="54">
        <f t="shared" ref="T840" si="3405">SUM(P840:P840)*M839</f>
        <v>2.2000000000000002E-2</v>
      </c>
      <c r="U840" s="54">
        <f t="shared" ref="U840" si="3406">SUM(Q840:Q840)*M839</f>
        <v>4.1000000000000002E-2</v>
      </c>
      <c r="V840" s="55">
        <f t="shared" ref="V840" si="3407">SUM(R840:R840)*M839</f>
        <v>0.1</v>
      </c>
      <c r="W840" s="56">
        <f t="shared" si="3403"/>
        <v>0.1</v>
      </c>
      <c r="X840" s="248"/>
      <c r="Y840" s="251"/>
      <c r="Z840" s="254"/>
      <c r="AA840" s="257"/>
      <c r="AB840" s="257"/>
      <c r="AC840" s="369"/>
      <c r="AD840" s="358"/>
      <c r="AE840" s="57"/>
      <c r="AF840" s="235"/>
      <c r="AG840" s="236"/>
      <c r="AH840" s="236"/>
      <c r="AI840" s="236"/>
      <c r="AJ840" s="376"/>
      <c r="AK840" s="69"/>
      <c r="AP840" s="71"/>
      <c r="AQ840" s="238"/>
    </row>
    <row r="841" spans="1:43" ht="30" customHeight="1" x14ac:dyDescent="0.3">
      <c r="A841" s="345"/>
      <c r="B841" s="386"/>
      <c r="C841" s="323"/>
      <c r="D841" s="326"/>
      <c r="E841" s="292"/>
      <c r="F841" s="295"/>
      <c r="G841" s="314"/>
      <c r="H841" s="261"/>
      <c r="I841" s="265"/>
      <c r="J841" s="265"/>
      <c r="K841" s="267"/>
      <c r="L841" s="270" t="s">
        <v>973</v>
      </c>
      <c r="M841" s="242">
        <v>0.1</v>
      </c>
      <c r="N841" s="72" t="s">
        <v>46</v>
      </c>
      <c r="O841" s="90">
        <v>0</v>
      </c>
      <c r="P841" s="90">
        <v>0</v>
      </c>
      <c r="Q841" s="90">
        <v>0.5</v>
      </c>
      <c r="R841" s="89">
        <v>1</v>
      </c>
      <c r="S841" s="65">
        <f t="shared" ref="S841" si="3408">SUM(O841:O841)*M841</f>
        <v>0</v>
      </c>
      <c r="T841" s="66">
        <f t="shared" ref="T841" si="3409">SUM(P841:P841)*M841</f>
        <v>0</v>
      </c>
      <c r="U841" s="66">
        <f t="shared" ref="U841" si="3410">SUM(Q841:Q841)*M841</f>
        <v>0.05</v>
      </c>
      <c r="V841" s="67">
        <f t="shared" ref="V841" si="3411">SUM(R841:R841)*M841</f>
        <v>0.1</v>
      </c>
      <c r="W841" s="68">
        <f t="shared" si="3403"/>
        <v>0.1</v>
      </c>
      <c r="X841" s="248"/>
      <c r="Y841" s="251"/>
      <c r="Z841" s="254"/>
      <c r="AA841" s="257"/>
      <c r="AB841" s="257"/>
      <c r="AC841" s="369"/>
      <c r="AD841" s="358"/>
      <c r="AE841" s="47"/>
      <c r="AF841" s="228" t="str">
        <f t="shared" si="3386"/>
        <v>EQUILIBRADA</v>
      </c>
      <c r="AG841" s="236"/>
      <c r="AH841" s="236"/>
      <c r="AI841" s="236"/>
      <c r="AJ841" s="376"/>
      <c r="AK841" s="69"/>
      <c r="AP841" s="71"/>
      <c r="AQ841" s="238"/>
    </row>
    <row r="842" spans="1:43" ht="30" customHeight="1" thickBot="1" x14ac:dyDescent="0.35">
      <c r="A842" s="345"/>
      <c r="B842" s="386"/>
      <c r="C842" s="323"/>
      <c r="D842" s="326"/>
      <c r="E842" s="292"/>
      <c r="F842" s="295"/>
      <c r="G842" s="315"/>
      <c r="H842" s="262"/>
      <c r="I842" s="266"/>
      <c r="J842" s="266"/>
      <c r="K842" s="268"/>
      <c r="L842" s="271"/>
      <c r="M842" s="245"/>
      <c r="N842" s="73" t="s">
        <v>52</v>
      </c>
      <c r="O842" s="75">
        <v>0</v>
      </c>
      <c r="P842" s="75">
        <v>0</v>
      </c>
      <c r="Q842" s="75">
        <v>0.05</v>
      </c>
      <c r="R842" s="76">
        <v>1</v>
      </c>
      <c r="S842" s="85">
        <f t="shared" ref="S842" si="3412">SUM(O842:O842)*M841</f>
        <v>0</v>
      </c>
      <c r="T842" s="86">
        <f t="shared" ref="T842" si="3413">SUM(P842:P842)*M841</f>
        <v>0</v>
      </c>
      <c r="U842" s="86">
        <f t="shared" ref="U842" si="3414">SUM(Q842:Q842)*M841</f>
        <v>5.000000000000001E-3</v>
      </c>
      <c r="V842" s="87">
        <f t="shared" ref="V842" si="3415">SUM(R842:R842)*M841</f>
        <v>0.1</v>
      </c>
      <c r="W842" s="88">
        <f t="shared" si="3403"/>
        <v>0.1</v>
      </c>
      <c r="X842" s="249"/>
      <c r="Y842" s="252"/>
      <c r="Z842" s="255"/>
      <c r="AA842" s="258"/>
      <c r="AB842" s="258"/>
      <c r="AC842" s="369"/>
      <c r="AD842" s="359"/>
      <c r="AE842" s="57"/>
      <c r="AF842" s="235"/>
      <c r="AG842" s="229"/>
      <c r="AH842" s="236"/>
      <c r="AI842" s="236"/>
      <c r="AJ842" s="376"/>
      <c r="AK842" s="69"/>
      <c r="AP842" s="71"/>
      <c r="AQ842" s="239"/>
    </row>
    <row r="843" spans="1:43" ht="31.5" customHeight="1" x14ac:dyDescent="0.3">
      <c r="A843" s="345"/>
      <c r="B843" s="386"/>
      <c r="C843" s="323"/>
      <c r="D843" s="326"/>
      <c r="E843" s="292"/>
      <c r="F843" s="295"/>
      <c r="G843" s="313" t="s">
        <v>974</v>
      </c>
      <c r="H843" s="304">
        <v>110</v>
      </c>
      <c r="I843" s="300" t="s">
        <v>975</v>
      </c>
      <c r="J843" s="300" t="s">
        <v>976</v>
      </c>
      <c r="K843" s="316">
        <f>+(3/4)</f>
        <v>0.75</v>
      </c>
      <c r="L843" s="302" t="s">
        <v>977</v>
      </c>
      <c r="M843" s="303">
        <v>0.4</v>
      </c>
      <c r="N843" s="39" t="s">
        <v>46</v>
      </c>
      <c r="O843" s="41">
        <v>0.25</v>
      </c>
      <c r="P843" s="41">
        <v>0.5</v>
      </c>
      <c r="Q843" s="41">
        <v>0.75</v>
      </c>
      <c r="R843" s="42">
        <v>1</v>
      </c>
      <c r="S843" s="43">
        <f t="shared" ref="S843" si="3416">SUM(O843:O843)*M843</f>
        <v>0.1</v>
      </c>
      <c r="T843" s="44">
        <f t="shared" ref="T843" si="3417">SUM(P843:P843)*M843</f>
        <v>0.2</v>
      </c>
      <c r="U843" s="44">
        <f t="shared" ref="U843" si="3418">SUM(Q843:Q843)*M843</f>
        <v>0.30000000000000004</v>
      </c>
      <c r="V843" s="45">
        <f t="shared" ref="V843" si="3419">SUM(R843:R843)*M843</f>
        <v>0.4</v>
      </c>
      <c r="W843" s="46">
        <f t="shared" si="3403"/>
        <v>0.4</v>
      </c>
      <c r="X843" s="247">
        <f>+S844+S846</f>
        <v>0.25</v>
      </c>
      <c r="Y843" s="250">
        <f>+T844+T846</f>
        <v>0.35</v>
      </c>
      <c r="Z843" s="253">
        <f>+U844+U846</f>
        <v>0.55000000000000004</v>
      </c>
      <c r="AA843" s="256">
        <f>+V844+V846</f>
        <v>0.70200000000000007</v>
      </c>
      <c r="AB843" s="256">
        <f>+W844+W846</f>
        <v>0.70200000000000007</v>
      </c>
      <c r="AC843" s="369"/>
      <c r="AD843" s="232" t="s">
        <v>978</v>
      </c>
      <c r="AE843" s="47"/>
      <c r="AF843" s="228" t="str">
        <f t="shared" si="3386"/>
        <v>PARA MEJORAR</v>
      </c>
      <c r="AG843" s="228" t="str">
        <f>IF(COUNTIF(AF843:AF846,"PARA MEJORAR")&gt;=1,"PARA MEJORAR","BIEN")</f>
        <v>PARA MEJORAR</v>
      </c>
      <c r="AH843" s="236"/>
      <c r="AI843" s="236"/>
      <c r="AJ843" s="376"/>
      <c r="AK843" s="58"/>
      <c r="AL843" s="59"/>
      <c r="AM843" s="59"/>
      <c r="AN843" s="59"/>
      <c r="AO843" s="59"/>
      <c r="AP843" s="60"/>
      <c r="AQ843" s="237"/>
    </row>
    <row r="844" spans="1:43" ht="30" customHeight="1" thickBot="1" x14ac:dyDescent="0.35">
      <c r="A844" s="345"/>
      <c r="B844" s="386"/>
      <c r="C844" s="323"/>
      <c r="D844" s="326"/>
      <c r="E844" s="292"/>
      <c r="F844" s="295"/>
      <c r="G844" s="314"/>
      <c r="H844" s="261"/>
      <c r="I844" s="265"/>
      <c r="J844" s="265"/>
      <c r="K844" s="267"/>
      <c r="L844" s="279"/>
      <c r="M844" s="243"/>
      <c r="N844" s="49" t="s">
        <v>52</v>
      </c>
      <c r="O844" s="51">
        <v>0.25</v>
      </c>
      <c r="P844" s="51">
        <v>0.35</v>
      </c>
      <c r="Q844" s="51">
        <v>0.55000000000000004</v>
      </c>
      <c r="R844" s="52">
        <v>0.75</v>
      </c>
      <c r="S844" s="53">
        <f t="shared" ref="S844" si="3420">SUM(O844:O844)*M843</f>
        <v>0.1</v>
      </c>
      <c r="T844" s="54">
        <f t="shared" ref="T844" si="3421">SUM(P844:P844)*M843</f>
        <v>0.13999999999999999</v>
      </c>
      <c r="U844" s="54">
        <f t="shared" ref="U844" si="3422">SUM(Q844:Q844)*M843</f>
        <v>0.22000000000000003</v>
      </c>
      <c r="V844" s="55">
        <f t="shared" ref="V844" si="3423">SUM(R844:R844)*M843</f>
        <v>0.30000000000000004</v>
      </c>
      <c r="W844" s="56">
        <f t="shared" si="3403"/>
        <v>0.30000000000000004</v>
      </c>
      <c r="X844" s="248"/>
      <c r="Y844" s="251"/>
      <c r="Z844" s="254"/>
      <c r="AA844" s="257"/>
      <c r="AB844" s="257"/>
      <c r="AC844" s="369"/>
      <c r="AD844" s="233"/>
      <c r="AE844" s="57"/>
      <c r="AF844" s="235"/>
      <c r="AG844" s="236"/>
      <c r="AH844" s="236"/>
      <c r="AI844" s="236"/>
      <c r="AJ844" s="376"/>
      <c r="AK844" s="69"/>
      <c r="AP844" s="71"/>
      <c r="AQ844" s="238"/>
    </row>
    <row r="845" spans="1:43" ht="30" customHeight="1" x14ac:dyDescent="0.3">
      <c r="A845" s="345"/>
      <c r="B845" s="386"/>
      <c r="C845" s="323"/>
      <c r="D845" s="326"/>
      <c r="E845" s="292"/>
      <c r="F845" s="295"/>
      <c r="G845" s="314"/>
      <c r="H845" s="261"/>
      <c r="I845" s="265"/>
      <c r="J845" s="265"/>
      <c r="K845" s="267"/>
      <c r="L845" s="270" t="s">
        <v>979</v>
      </c>
      <c r="M845" s="242">
        <v>0.6</v>
      </c>
      <c r="N845" s="72" t="s">
        <v>46</v>
      </c>
      <c r="O845" s="90">
        <v>0</v>
      </c>
      <c r="P845" s="90">
        <v>0.5</v>
      </c>
      <c r="Q845" s="90">
        <v>0.75</v>
      </c>
      <c r="R845" s="89">
        <v>1</v>
      </c>
      <c r="S845" s="65">
        <f t="shared" ref="S845" si="3424">SUM(O845:O845)*M845</f>
        <v>0</v>
      </c>
      <c r="T845" s="66">
        <f t="shared" ref="T845" si="3425">SUM(P845:P845)*M845</f>
        <v>0.3</v>
      </c>
      <c r="U845" s="66">
        <f t="shared" ref="U845" si="3426">SUM(Q845:Q845)*M845</f>
        <v>0.44999999999999996</v>
      </c>
      <c r="V845" s="67">
        <f t="shared" ref="V845" si="3427">SUM(R845:R845)*M845</f>
        <v>0.6</v>
      </c>
      <c r="W845" s="68">
        <f t="shared" si="3403"/>
        <v>0.6</v>
      </c>
      <c r="X845" s="248"/>
      <c r="Y845" s="251"/>
      <c r="Z845" s="254"/>
      <c r="AA845" s="257"/>
      <c r="AB845" s="257"/>
      <c r="AC845" s="369"/>
      <c r="AD845" s="233"/>
      <c r="AE845" s="47"/>
      <c r="AF845" s="228" t="str">
        <f t="shared" si="3386"/>
        <v>PARA MEJORAR</v>
      </c>
      <c r="AG845" s="236"/>
      <c r="AH845" s="236"/>
      <c r="AI845" s="236"/>
      <c r="AJ845" s="376"/>
      <c r="AK845" s="69"/>
      <c r="AP845" s="71"/>
      <c r="AQ845" s="238"/>
    </row>
    <row r="846" spans="1:43" ht="30" customHeight="1" thickBot="1" x14ac:dyDescent="0.35">
      <c r="A846" s="345"/>
      <c r="B846" s="386"/>
      <c r="C846" s="323"/>
      <c r="D846" s="326"/>
      <c r="E846" s="292"/>
      <c r="F846" s="295"/>
      <c r="G846" s="315"/>
      <c r="H846" s="262"/>
      <c r="I846" s="266"/>
      <c r="J846" s="266"/>
      <c r="K846" s="268"/>
      <c r="L846" s="271"/>
      <c r="M846" s="245"/>
      <c r="N846" s="73" t="s">
        <v>52</v>
      </c>
      <c r="O846" s="75">
        <v>0.25</v>
      </c>
      <c r="P846" s="75">
        <v>0.35</v>
      </c>
      <c r="Q846" s="75">
        <v>0.55000000000000004</v>
      </c>
      <c r="R846" s="76">
        <v>0.67</v>
      </c>
      <c r="S846" s="85">
        <f t="shared" ref="S846" si="3428">SUM(O846:O846)*M845</f>
        <v>0.15</v>
      </c>
      <c r="T846" s="86">
        <f t="shared" ref="T846" si="3429">SUM(P846:P846)*M845</f>
        <v>0.21</v>
      </c>
      <c r="U846" s="86">
        <f t="shared" ref="U846" si="3430">SUM(Q846:Q846)*M845</f>
        <v>0.33</v>
      </c>
      <c r="V846" s="87">
        <f t="shared" ref="V846" si="3431">SUM(R846:R846)*M845</f>
        <v>0.40200000000000002</v>
      </c>
      <c r="W846" s="88">
        <f t="shared" si="3403"/>
        <v>0.40200000000000002</v>
      </c>
      <c r="X846" s="249"/>
      <c r="Y846" s="252"/>
      <c r="Z846" s="255"/>
      <c r="AA846" s="258"/>
      <c r="AB846" s="258"/>
      <c r="AC846" s="369"/>
      <c r="AD846" s="233"/>
      <c r="AE846" s="57"/>
      <c r="AF846" s="235"/>
      <c r="AG846" s="229"/>
      <c r="AH846" s="236"/>
      <c r="AI846" s="236"/>
      <c r="AJ846" s="376"/>
      <c r="AK846" s="69"/>
      <c r="AP846" s="71"/>
      <c r="AQ846" s="239"/>
    </row>
    <row r="847" spans="1:43" ht="30" customHeight="1" x14ac:dyDescent="0.3">
      <c r="A847" s="345"/>
      <c r="B847" s="386"/>
      <c r="C847" s="323"/>
      <c r="D847" s="326"/>
      <c r="E847" s="292"/>
      <c r="F847" s="295"/>
      <c r="G847" s="313" t="s">
        <v>980</v>
      </c>
      <c r="H847" s="346">
        <v>111</v>
      </c>
      <c r="I847" s="300" t="s">
        <v>981</v>
      </c>
      <c r="J847" s="300" t="s">
        <v>982</v>
      </c>
      <c r="K847" s="349" t="s">
        <v>170</v>
      </c>
      <c r="L847" s="302" t="s">
        <v>983</v>
      </c>
      <c r="M847" s="303">
        <v>0.7</v>
      </c>
      <c r="N847" s="39" t="s">
        <v>46</v>
      </c>
      <c r="O847" s="40">
        <v>0</v>
      </c>
      <c r="P847" s="41">
        <v>0</v>
      </c>
      <c r="Q847" s="41">
        <v>0</v>
      </c>
      <c r="R847" s="42">
        <v>0</v>
      </c>
      <c r="S847" s="43">
        <f t="shared" ref="S847" si="3432">SUM(O847:O847)*M847</f>
        <v>0</v>
      </c>
      <c r="T847" s="44">
        <f t="shared" ref="T847" si="3433">SUM(P847:P847)*M847</f>
        <v>0</v>
      </c>
      <c r="U847" s="44">
        <f t="shared" ref="U847" si="3434">SUM(Q847:Q847)*M847</f>
        <v>0</v>
      </c>
      <c r="V847" s="45">
        <f t="shared" ref="V847" si="3435">SUM(R847:R847)*M847</f>
        <v>0</v>
      </c>
      <c r="W847" s="46">
        <f t="shared" si="3403"/>
        <v>0</v>
      </c>
      <c r="X847" s="247">
        <f>+S848+S850</f>
        <v>0</v>
      </c>
      <c r="Y847" s="250">
        <f>+T848+T850</f>
        <v>0</v>
      </c>
      <c r="Z847" s="253">
        <f>+U848+U850</f>
        <v>0</v>
      </c>
      <c r="AA847" s="256">
        <f>+V848+V850</f>
        <v>0</v>
      </c>
      <c r="AB847" s="256">
        <f>+W848+W850</f>
        <v>0</v>
      </c>
      <c r="AC847" s="369"/>
      <c r="AD847" s="233"/>
      <c r="AE847" s="47"/>
      <c r="AF847" s="342" t="s">
        <v>170</v>
      </c>
      <c r="AG847" s="342" t="s">
        <v>170</v>
      </c>
      <c r="AH847" s="236"/>
      <c r="AI847" s="236"/>
      <c r="AJ847" s="376"/>
      <c r="AK847" s="58"/>
      <c r="AL847" s="59"/>
      <c r="AM847" s="59"/>
      <c r="AN847" s="59"/>
      <c r="AO847" s="59"/>
      <c r="AP847" s="60"/>
      <c r="AQ847" s="237"/>
    </row>
    <row r="848" spans="1:43" ht="30" customHeight="1" thickBot="1" x14ac:dyDescent="0.35">
      <c r="A848" s="345"/>
      <c r="B848" s="386"/>
      <c r="C848" s="323"/>
      <c r="D848" s="326"/>
      <c r="E848" s="292"/>
      <c r="F848" s="295"/>
      <c r="G848" s="314"/>
      <c r="H848" s="347"/>
      <c r="I848" s="265"/>
      <c r="J848" s="265"/>
      <c r="K848" s="350"/>
      <c r="L848" s="279"/>
      <c r="M848" s="243"/>
      <c r="N848" s="49" t="s">
        <v>52</v>
      </c>
      <c r="O848" s="50">
        <v>0</v>
      </c>
      <c r="P848" s="51">
        <v>0</v>
      </c>
      <c r="Q848" s="51">
        <v>0</v>
      </c>
      <c r="R848" s="52">
        <v>0</v>
      </c>
      <c r="S848" s="53">
        <f t="shared" ref="S848" si="3436">SUM(O848:O848)*M847</f>
        <v>0</v>
      </c>
      <c r="T848" s="54">
        <f t="shared" ref="T848" si="3437">SUM(P848:P848)*M847</f>
        <v>0</v>
      </c>
      <c r="U848" s="54">
        <f t="shared" ref="U848" si="3438">SUM(Q848:Q848)*M847</f>
        <v>0</v>
      </c>
      <c r="V848" s="55">
        <f t="shared" ref="V848" si="3439">SUM(R848:R848)*M847</f>
        <v>0</v>
      </c>
      <c r="W848" s="56">
        <f t="shared" si="3403"/>
        <v>0</v>
      </c>
      <c r="X848" s="248"/>
      <c r="Y848" s="251"/>
      <c r="Z848" s="254"/>
      <c r="AA848" s="257"/>
      <c r="AB848" s="257"/>
      <c r="AC848" s="369"/>
      <c r="AD848" s="233"/>
      <c r="AE848" s="57"/>
      <c r="AF848" s="343"/>
      <c r="AG848" s="352"/>
      <c r="AH848" s="236"/>
      <c r="AI848" s="236"/>
      <c r="AJ848" s="376"/>
      <c r="AK848" s="69"/>
      <c r="AP848" s="71"/>
      <c r="AQ848" s="238"/>
    </row>
    <row r="849" spans="1:43" ht="30" customHeight="1" x14ac:dyDescent="0.3">
      <c r="A849" s="345"/>
      <c r="B849" s="386"/>
      <c r="C849" s="323"/>
      <c r="D849" s="326"/>
      <c r="E849" s="292"/>
      <c r="F849" s="295"/>
      <c r="G849" s="314"/>
      <c r="H849" s="347"/>
      <c r="I849" s="265"/>
      <c r="J849" s="265"/>
      <c r="K849" s="350"/>
      <c r="L849" s="270" t="s">
        <v>984</v>
      </c>
      <c r="M849" s="242">
        <v>0.3</v>
      </c>
      <c r="N849" s="72" t="s">
        <v>46</v>
      </c>
      <c r="O849" s="91">
        <v>0</v>
      </c>
      <c r="P849" s="90">
        <v>0</v>
      </c>
      <c r="Q849" s="90">
        <v>0</v>
      </c>
      <c r="R849" s="89">
        <v>0</v>
      </c>
      <c r="S849" s="65">
        <f t="shared" ref="S849" si="3440">SUM(O849:O849)*M849</f>
        <v>0</v>
      </c>
      <c r="T849" s="66">
        <f t="shared" ref="T849" si="3441">SUM(P849:P849)*M849</f>
        <v>0</v>
      </c>
      <c r="U849" s="66">
        <f t="shared" ref="U849" si="3442">SUM(Q849:Q849)*M849</f>
        <v>0</v>
      </c>
      <c r="V849" s="67">
        <f t="shared" ref="V849" si="3443">SUM(R849:R849)*M849</f>
        <v>0</v>
      </c>
      <c r="W849" s="68">
        <f t="shared" si="3403"/>
        <v>0</v>
      </c>
      <c r="X849" s="248"/>
      <c r="Y849" s="251"/>
      <c r="Z849" s="254"/>
      <c r="AA849" s="257"/>
      <c r="AB849" s="257"/>
      <c r="AC849" s="369"/>
      <c r="AD849" s="233"/>
      <c r="AE849" s="47"/>
      <c r="AF849" s="342" t="s">
        <v>170</v>
      </c>
      <c r="AG849" s="352"/>
      <c r="AH849" s="236"/>
      <c r="AI849" s="236"/>
      <c r="AJ849" s="376"/>
      <c r="AK849" s="69"/>
      <c r="AP849" s="71"/>
      <c r="AQ849" s="238"/>
    </row>
    <row r="850" spans="1:43" ht="30" customHeight="1" thickBot="1" x14ac:dyDescent="0.35">
      <c r="A850" s="397"/>
      <c r="B850" s="386"/>
      <c r="C850" s="324"/>
      <c r="D850" s="327"/>
      <c r="E850" s="293"/>
      <c r="F850" s="296"/>
      <c r="G850" s="315"/>
      <c r="H850" s="348"/>
      <c r="I850" s="266"/>
      <c r="J850" s="266"/>
      <c r="K850" s="351"/>
      <c r="L850" s="271"/>
      <c r="M850" s="245"/>
      <c r="N850" s="73" t="s">
        <v>52</v>
      </c>
      <c r="O850" s="74">
        <v>0</v>
      </c>
      <c r="P850" s="75">
        <v>0</v>
      </c>
      <c r="Q850" s="75">
        <v>0</v>
      </c>
      <c r="R850" s="76">
        <v>0</v>
      </c>
      <c r="S850" s="85">
        <f t="shared" ref="S850" si="3444">SUM(O850:O850)*M849</f>
        <v>0</v>
      </c>
      <c r="T850" s="86">
        <f t="shared" ref="T850" si="3445">SUM(P850:P850)*M849</f>
        <v>0</v>
      </c>
      <c r="U850" s="86">
        <f t="shared" ref="U850" si="3446">SUM(Q850:Q850)*M849</f>
        <v>0</v>
      </c>
      <c r="V850" s="87">
        <f t="shared" ref="V850" si="3447">SUM(R850:R850)*M849</f>
        <v>0</v>
      </c>
      <c r="W850" s="88">
        <f t="shared" si="3403"/>
        <v>0</v>
      </c>
      <c r="X850" s="249"/>
      <c r="Y850" s="252"/>
      <c r="Z850" s="255"/>
      <c r="AA850" s="258"/>
      <c r="AB850" s="258"/>
      <c r="AC850" s="369"/>
      <c r="AD850" s="234"/>
      <c r="AE850" s="57"/>
      <c r="AF850" s="343"/>
      <c r="AG850" s="353"/>
      <c r="AH850" s="229"/>
      <c r="AI850" s="236"/>
      <c r="AJ850" s="376"/>
      <c r="AK850" s="69"/>
      <c r="AP850" s="71"/>
      <c r="AQ850" s="239"/>
    </row>
    <row r="851" spans="1:43" ht="30.75" customHeight="1" x14ac:dyDescent="0.3">
      <c r="A851" s="344" t="s">
        <v>985</v>
      </c>
      <c r="B851" s="386"/>
      <c r="C851" s="322">
        <v>60</v>
      </c>
      <c r="D851" s="325" t="s">
        <v>986</v>
      </c>
      <c r="E851" s="291">
        <v>63</v>
      </c>
      <c r="F851" s="294" t="s">
        <v>987</v>
      </c>
      <c r="G851" s="313" t="s">
        <v>988</v>
      </c>
      <c r="H851" s="304">
        <v>112</v>
      </c>
      <c r="I851" s="300" t="s">
        <v>989</v>
      </c>
      <c r="J851" s="300" t="s">
        <v>990</v>
      </c>
      <c r="K851" s="316" t="s">
        <v>991</v>
      </c>
      <c r="L851" s="302" t="s">
        <v>992</v>
      </c>
      <c r="M851" s="303">
        <v>0.4</v>
      </c>
      <c r="N851" s="39" t="s">
        <v>46</v>
      </c>
      <c r="O851" s="41">
        <v>0</v>
      </c>
      <c r="P851" s="41">
        <v>1</v>
      </c>
      <c r="Q851" s="41">
        <v>1</v>
      </c>
      <c r="R851" s="42">
        <v>1</v>
      </c>
      <c r="S851" s="43">
        <f t="shared" ref="S851" si="3448">SUM(O851:O851)*M851</f>
        <v>0</v>
      </c>
      <c r="T851" s="44">
        <f t="shared" ref="T851" si="3449">SUM(P851:P851)*M851</f>
        <v>0.4</v>
      </c>
      <c r="U851" s="44">
        <f t="shared" ref="U851" si="3450">SUM(Q851:Q851)*M851</f>
        <v>0.4</v>
      </c>
      <c r="V851" s="45">
        <f t="shared" ref="V851" si="3451">SUM(R851:R851)*M851</f>
        <v>0.4</v>
      </c>
      <c r="W851" s="46">
        <f t="shared" si="3403"/>
        <v>0.4</v>
      </c>
      <c r="X851" s="247">
        <f>+S852+S854+S856+S858</f>
        <v>0.13999999999999999</v>
      </c>
      <c r="Y851" s="250">
        <f>+T852+T854+T856+T858</f>
        <v>0.4</v>
      </c>
      <c r="Z851" s="253">
        <f>+U852+U854+U856+U858</f>
        <v>0.85000000000000009</v>
      </c>
      <c r="AA851" s="256">
        <f>+V852+V854+V856+V858</f>
        <v>0.97900000000000009</v>
      </c>
      <c r="AB851" s="256">
        <f>+W852+W854+W856+W858</f>
        <v>0.97900000000000009</v>
      </c>
      <c r="AC851" s="369"/>
      <c r="AD851" s="340" t="s">
        <v>993</v>
      </c>
      <c r="AE851" s="47"/>
      <c r="AF851" s="228" t="str">
        <f t="shared" ref="AF851:AF913" si="3452">+IF(R852&gt;R851,"SUPERADA",IF(V852=V851,"EQUILIBRADA",IF(V852&lt;V851,"PARA MEJORAR")))</f>
        <v>EQUILIBRADA</v>
      </c>
      <c r="AG851" s="228" t="str">
        <f>IF(COUNTIF(AF851:AF858,"PARA MEJORAR")&gt;=1,"PARA MEJORAR","BIEN")</f>
        <v>PARA MEJORAR</v>
      </c>
      <c r="AH851" s="228" t="str">
        <f>IF(COUNTIF(AG851:AG858,"PARA MEJORAR")&gt;=1,"PARA MEJORAR","BIEN")</f>
        <v>PARA MEJORAR</v>
      </c>
      <c r="AI851" s="236"/>
      <c r="AJ851" s="376"/>
      <c r="AK851" s="58"/>
      <c r="AL851" s="59"/>
      <c r="AM851" s="59"/>
      <c r="AN851" s="59"/>
      <c r="AO851" s="59"/>
      <c r="AP851" s="60"/>
      <c r="AQ851" s="237"/>
    </row>
    <row r="852" spans="1:43" ht="30.75" customHeight="1" thickBot="1" x14ac:dyDescent="0.35">
      <c r="A852" s="345"/>
      <c r="B852" s="386"/>
      <c r="C852" s="323"/>
      <c r="D852" s="326"/>
      <c r="E852" s="292"/>
      <c r="F852" s="295"/>
      <c r="G852" s="314"/>
      <c r="H852" s="261"/>
      <c r="I852" s="265"/>
      <c r="J852" s="265"/>
      <c r="K852" s="267"/>
      <c r="L852" s="279"/>
      <c r="M852" s="243"/>
      <c r="N852" s="49" t="s">
        <v>52</v>
      </c>
      <c r="O852" s="51">
        <v>0.35</v>
      </c>
      <c r="P852" s="51">
        <v>1</v>
      </c>
      <c r="Q852" s="51">
        <v>1</v>
      </c>
      <c r="R852" s="52">
        <v>1</v>
      </c>
      <c r="S852" s="53">
        <f t="shared" ref="S852" si="3453">SUM(O852:O852)*M851</f>
        <v>0.13999999999999999</v>
      </c>
      <c r="T852" s="54">
        <f t="shared" ref="T852" si="3454">SUM(P852:P852)*M851</f>
        <v>0.4</v>
      </c>
      <c r="U852" s="54">
        <f t="shared" ref="U852" si="3455">SUM(Q852:Q852)*M851</f>
        <v>0.4</v>
      </c>
      <c r="V852" s="55">
        <f t="shared" ref="V852" si="3456">SUM(R852:R852)*M851</f>
        <v>0.4</v>
      </c>
      <c r="W852" s="56">
        <f t="shared" si="3403"/>
        <v>0.4</v>
      </c>
      <c r="X852" s="248"/>
      <c r="Y852" s="251"/>
      <c r="Z852" s="254"/>
      <c r="AA852" s="257"/>
      <c r="AB852" s="257"/>
      <c r="AC852" s="369"/>
      <c r="AD852" s="341"/>
      <c r="AE852" s="57"/>
      <c r="AF852" s="235"/>
      <c r="AG852" s="236"/>
      <c r="AH852" s="236"/>
      <c r="AI852" s="236"/>
      <c r="AJ852" s="376"/>
      <c r="AK852" s="69"/>
      <c r="AP852" s="71"/>
      <c r="AQ852" s="238"/>
    </row>
    <row r="853" spans="1:43" ht="30" customHeight="1" x14ac:dyDescent="0.3">
      <c r="A853" s="345"/>
      <c r="B853" s="386"/>
      <c r="C853" s="323"/>
      <c r="D853" s="326"/>
      <c r="E853" s="292"/>
      <c r="F853" s="295"/>
      <c r="G853" s="314"/>
      <c r="H853" s="261"/>
      <c r="I853" s="265"/>
      <c r="J853" s="265"/>
      <c r="K853" s="267"/>
      <c r="L853" s="270" t="s">
        <v>994</v>
      </c>
      <c r="M853" s="242">
        <v>0.4</v>
      </c>
      <c r="N853" s="72" t="s">
        <v>46</v>
      </c>
      <c r="O853" s="90">
        <v>0</v>
      </c>
      <c r="P853" s="90">
        <v>0</v>
      </c>
      <c r="Q853" s="90">
        <v>1</v>
      </c>
      <c r="R853" s="89">
        <v>1</v>
      </c>
      <c r="S853" s="65">
        <f t="shared" ref="S853" si="3457">SUM(O853:O853)*M853</f>
        <v>0</v>
      </c>
      <c r="T853" s="66">
        <f t="shared" ref="T853" si="3458">SUM(P853:P853)*M853</f>
        <v>0</v>
      </c>
      <c r="U853" s="66">
        <f t="shared" ref="U853" si="3459">SUM(Q853:Q853)*M853</f>
        <v>0.4</v>
      </c>
      <c r="V853" s="67">
        <f t="shared" ref="V853" si="3460">SUM(R853:R853)*M853</f>
        <v>0.4</v>
      </c>
      <c r="W853" s="68">
        <f t="shared" si="3403"/>
        <v>0.4</v>
      </c>
      <c r="X853" s="248"/>
      <c r="Y853" s="251"/>
      <c r="Z853" s="254"/>
      <c r="AA853" s="257"/>
      <c r="AB853" s="257"/>
      <c r="AC853" s="369"/>
      <c r="AD853" s="341"/>
      <c r="AE853" s="47"/>
      <c r="AF853" s="228" t="str">
        <f t="shared" si="3452"/>
        <v>EQUILIBRADA</v>
      </c>
      <c r="AG853" s="236"/>
      <c r="AH853" s="236"/>
      <c r="AI853" s="236"/>
      <c r="AJ853" s="376"/>
      <c r="AK853" s="69"/>
      <c r="AP853" s="71"/>
      <c r="AQ853" s="238"/>
    </row>
    <row r="854" spans="1:43" ht="30" customHeight="1" thickBot="1" x14ac:dyDescent="0.35">
      <c r="A854" s="345"/>
      <c r="B854" s="386"/>
      <c r="C854" s="323"/>
      <c r="D854" s="326"/>
      <c r="E854" s="292"/>
      <c r="F854" s="295"/>
      <c r="G854" s="314"/>
      <c r="H854" s="261"/>
      <c r="I854" s="265"/>
      <c r="J854" s="265"/>
      <c r="K854" s="267"/>
      <c r="L854" s="279"/>
      <c r="M854" s="243"/>
      <c r="N854" s="49" t="s">
        <v>52</v>
      </c>
      <c r="O854" s="51">
        <v>0</v>
      </c>
      <c r="P854" s="51">
        <v>0</v>
      </c>
      <c r="Q854" s="51">
        <v>1</v>
      </c>
      <c r="R854" s="52">
        <v>1</v>
      </c>
      <c r="S854" s="53">
        <f t="shared" ref="S854" si="3461">SUM(O854:O854)*M853</f>
        <v>0</v>
      </c>
      <c r="T854" s="54">
        <f t="shared" ref="T854" si="3462">SUM(P854:P854)*M853</f>
        <v>0</v>
      </c>
      <c r="U854" s="54">
        <f t="shared" ref="U854" si="3463">SUM(Q854:Q854)*M853</f>
        <v>0.4</v>
      </c>
      <c r="V854" s="55">
        <f t="shared" ref="V854" si="3464">SUM(R854:R854)*M853</f>
        <v>0.4</v>
      </c>
      <c r="W854" s="56">
        <f t="shared" si="3403"/>
        <v>0.4</v>
      </c>
      <c r="X854" s="248"/>
      <c r="Y854" s="251"/>
      <c r="Z854" s="254"/>
      <c r="AA854" s="257"/>
      <c r="AB854" s="257"/>
      <c r="AC854" s="369"/>
      <c r="AD854" s="341"/>
      <c r="AE854" s="57"/>
      <c r="AF854" s="235"/>
      <c r="AG854" s="236"/>
      <c r="AH854" s="236"/>
      <c r="AI854" s="236"/>
      <c r="AJ854" s="376"/>
      <c r="AK854" s="69"/>
      <c r="AP854" s="71"/>
      <c r="AQ854" s="238"/>
    </row>
    <row r="855" spans="1:43" ht="30" customHeight="1" x14ac:dyDescent="0.3">
      <c r="A855" s="345"/>
      <c r="B855" s="386"/>
      <c r="C855" s="323"/>
      <c r="D855" s="326"/>
      <c r="E855" s="292"/>
      <c r="F855" s="295"/>
      <c r="G855" s="314"/>
      <c r="H855" s="261"/>
      <c r="I855" s="265"/>
      <c r="J855" s="265"/>
      <c r="K855" s="267"/>
      <c r="L855" s="270" t="s">
        <v>995</v>
      </c>
      <c r="M855" s="242">
        <v>0.1</v>
      </c>
      <c r="N855" s="72" t="s">
        <v>46</v>
      </c>
      <c r="O855" s="90">
        <v>0</v>
      </c>
      <c r="P855" s="90">
        <v>0</v>
      </c>
      <c r="Q855" s="90">
        <v>1</v>
      </c>
      <c r="R855" s="89">
        <v>1</v>
      </c>
      <c r="S855" s="65">
        <f t="shared" ref="S855" si="3465">SUM(O855:O855)*M855</f>
        <v>0</v>
      </c>
      <c r="T855" s="66">
        <f t="shared" ref="T855" si="3466">SUM(P855:P855)*M855</f>
        <v>0</v>
      </c>
      <c r="U855" s="66">
        <f t="shared" ref="U855" si="3467">SUM(Q855:Q855)*M855</f>
        <v>0.1</v>
      </c>
      <c r="V855" s="67">
        <f t="shared" ref="V855" si="3468">SUM(R855:R855)*M855</f>
        <v>0.1</v>
      </c>
      <c r="W855" s="68">
        <f t="shared" si="3403"/>
        <v>0.1</v>
      </c>
      <c r="X855" s="248"/>
      <c r="Y855" s="251"/>
      <c r="Z855" s="254"/>
      <c r="AA855" s="257"/>
      <c r="AB855" s="257"/>
      <c r="AC855" s="369"/>
      <c r="AD855" s="341"/>
      <c r="AE855" s="47"/>
      <c r="AF855" s="228" t="str">
        <f t="shared" si="3452"/>
        <v>EQUILIBRADA</v>
      </c>
      <c r="AG855" s="236"/>
      <c r="AH855" s="236"/>
      <c r="AI855" s="236"/>
      <c r="AJ855" s="376"/>
      <c r="AK855" s="69"/>
      <c r="AP855" s="71"/>
      <c r="AQ855" s="238"/>
    </row>
    <row r="856" spans="1:43" ht="30" customHeight="1" thickBot="1" x14ac:dyDescent="0.35">
      <c r="A856" s="345"/>
      <c r="B856" s="386"/>
      <c r="C856" s="323"/>
      <c r="D856" s="326"/>
      <c r="E856" s="292"/>
      <c r="F856" s="295"/>
      <c r="G856" s="314"/>
      <c r="H856" s="261"/>
      <c r="I856" s="265"/>
      <c r="J856" s="265"/>
      <c r="K856" s="267"/>
      <c r="L856" s="279"/>
      <c r="M856" s="243"/>
      <c r="N856" s="49" t="s">
        <v>52</v>
      </c>
      <c r="O856" s="51">
        <v>0</v>
      </c>
      <c r="P856" s="51">
        <v>0</v>
      </c>
      <c r="Q856" s="51">
        <v>0.5</v>
      </c>
      <c r="R856" s="52">
        <v>1</v>
      </c>
      <c r="S856" s="53">
        <f t="shared" ref="S856" si="3469">SUM(O856:O856)*M855</f>
        <v>0</v>
      </c>
      <c r="T856" s="54">
        <f t="shared" ref="T856" si="3470">SUM(P856:P856)*M855</f>
        <v>0</v>
      </c>
      <c r="U856" s="54">
        <f t="shared" ref="U856" si="3471">SUM(Q856:Q856)*M855</f>
        <v>0.05</v>
      </c>
      <c r="V856" s="55">
        <f t="shared" ref="V856" si="3472">SUM(R856:R856)*M855</f>
        <v>0.1</v>
      </c>
      <c r="W856" s="56">
        <f t="shared" si="3403"/>
        <v>0.1</v>
      </c>
      <c r="X856" s="248"/>
      <c r="Y856" s="251"/>
      <c r="Z856" s="254"/>
      <c r="AA856" s="257"/>
      <c r="AB856" s="257"/>
      <c r="AC856" s="369"/>
      <c r="AD856" s="341"/>
      <c r="AE856" s="57"/>
      <c r="AF856" s="235"/>
      <c r="AG856" s="236"/>
      <c r="AH856" s="236"/>
      <c r="AI856" s="236"/>
      <c r="AJ856" s="376"/>
      <c r="AK856" s="69"/>
      <c r="AP856" s="71"/>
      <c r="AQ856" s="238"/>
    </row>
    <row r="857" spans="1:43" ht="30" customHeight="1" x14ac:dyDescent="0.3">
      <c r="A857" s="345"/>
      <c r="B857" s="386"/>
      <c r="C857" s="323"/>
      <c r="D857" s="326"/>
      <c r="E857" s="292"/>
      <c r="F857" s="295"/>
      <c r="G857" s="314"/>
      <c r="H857" s="261"/>
      <c r="I857" s="265"/>
      <c r="J857" s="265"/>
      <c r="K857" s="267"/>
      <c r="L857" s="270" t="s">
        <v>996</v>
      </c>
      <c r="M857" s="242">
        <v>0.1</v>
      </c>
      <c r="N857" s="72" t="s">
        <v>46</v>
      </c>
      <c r="O857" s="90">
        <v>0</v>
      </c>
      <c r="P857" s="90">
        <v>0</v>
      </c>
      <c r="Q857" s="90">
        <v>0</v>
      </c>
      <c r="R857" s="89">
        <v>1</v>
      </c>
      <c r="S857" s="65">
        <f t="shared" ref="S857" si="3473">SUM(O857:O857)*M857</f>
        <v>0</v>
      </c>
      <c r="T857" s="66">
        <f t="shared" ref="T857" si="3474">SUM(P857:P857)*M857</f>
        <v>0</v>
      </c>
      <c r="U857" s="66">
        <f t="shared" ref="U857" si="3475">SUM(Q857:Q857)*M857</f>
        <v>0</v>
      </c>
      <c r="V857" s="67">
        <f t="shared" ref="V857" si="3476">SUM(R857:R857)*M857</f>
        <v>0.1</v>
      </c>
      <c r="W857" s="68">
        <f t="shared" si="3403"/>
        <v>0.1</v>
      </c>
      <c r="X857" s="248"/>
      <c r="Y857" s="251"/>
      <c r="Z857" s="254"/>
      <c r="AA857" s="257"/>
      <c r="AB857" s="257"/>
      <c r="AC857" s="369"/>
      <c r="AD857" s="341"/>
      <c r="AE857" s="47"/>
      <c r="AF857" s="228" t="str">
        <f t="shared" si="3452"/>
        <v>PARA MEJORAR</v>
      </c>
      <c r="AG857" s="236"/>
      <c r="AH857" s="236"/>
      <c r="AI857" s="236"/>
      <c r="AJ857" s="376"/>
      <c r="AK857" s="69"/>
      <c r="AP857" s="71"/>
      <c r="AQ857" s="238"/>
    </row>
    <row r="858" spans="1:43" ht="30" customHeight="1" thickBot="1" x14ac:dyDescent="0.35">
      <c r="A858" s="345"/>
      <c r="B858" s="386"/>
      <c r="C858" s="324"/>
      <c r="D858" s="327"/>
      <c r="E858" s="292"/>
      <c r="F858" s="295"/>
      <c r="G858" s="315"/>
      <c r="H858" s="262"/>
      <c r="I858" s="266"/>
      <c r="J858" s="266"/>
      <c r="K858" s="268"/>
      <c r="L858" s="271"/>
      <c r="M858" s="245"/>
      <c r="N858" s="73" t="s">
        <v>52</v>
      </c>
      <c r="O858" s="75">
        <v>0</v>
      </c>
      <c r="P858" s="75">
        <v>0</v>
      </c>
      <c r="Q858" s="75">
        <v>0</v>
      </c>
      <c r="R858" s="76">
        <v>0.79</v>
      </c>
      <c r="S858" s="85">
        <f t="shared" ref="S858" si="3477">SUM(O858:O858)*M857</f>
        <v>0</v>
      </c>
      <c r="T858" s="86">
        <f t="shared" ref="T858" si="3478">SUM(P858:P858)*M857</f>
        <v>0</v>
      </c>
      <c r="U858" s="86">
        <f t="shared" ref="U858" si="3479">SUM(Q858:Q858)*M857</f>
        <v>0</v>
      </c>
      <c r="V858" s="87">
        <f t="shared" ref="V858" si="3480">SUM(R858:R858)*M857</f>
        <v>7.9000000000000015E-2</v>
      </c>
      <c r="W858" s="88">
        <f t="shared" si="3403"/>
        <v>7.9000000000000015E-2</v>
      </c>
      <c r="X858" s="249"/>
      <c r="Y858" s="252"/>
      <c r="Z858" s="255"/>
      <c r="AA858" s="258"/>
      <c r="AB858" s="258"/>
      <c r="AC858" s="369"/>
      <c r="AD858" s="341"/>
      <c r="AE858" s="57"/>
      <c r="AF858" s="235"/>
      <c r="AG858" s="229"/>
      <c r="AH858" s="229"/>
      <c r="AI858" s="236"/>
      <c r="AJ858" s="376"/>
      <c r="AK858" s="69"/>
      <c r="AP858" s="71"/>
      <c r="AQ858" s="239"/>
    </row>
    <row r="859" spans="1:43" ht="30" customHeight="1" x14ac:dyDescent="0.3">
      <c r="A859" s="345"/>
      <c r="B859" s="386"/>
      <c r="C859" s="322">
        <v>61</v>
      </c>
      <c r="D859" s="325" t="s">
        <v>997</v>
      </c>
      <c r="E859" s="292"/>
      <c r="F859" s="295"/>
      <c r="G859" s="313" t="s">
        <v>998</v>
      </c>
      <c r="H859" s="304">
        <v>113</v>
      </c>
      <c r="I859" s="300" t="s">
        <v>999</v>
      </c>
      <c r="J859" s="300" t="s">
        <v>1000</v>
      </c>
      <c r="K859" s="316" t="s">
        <v>1001</v>
      </c>
      <c r="L859" s="302" t="s">
        <v>1002</v>
      </c>
      <c r="M859" s="303">
        <v>0.4</v>
      </c>
      <c r="N859" s="39" t="s">
        <v>46</v>
      </c>
      <c r="O859" s="41">
        <v>0</v>
      </c>
      <c r="P859" s="41">
        <v>0</v>
      </c>
      <c r="Q859" s="41">
        <v>0.5</v>
      </c>
      <c r="R859" s="42">
        <v>1</v>
      </c>
      <c r="S859" s="43">
        <f t="shared" ref="S859" si="3481">SUM(O859:O859)*M859</f>
        <v>0</v>
      </c>
      <c r="T859" s="44">
        <f t="shared" ref="T859" si="3482">SUM(P859:P859)*M859</f>
        <v>0</v>
      </c>
      <c r="U859" s="44">
        <f t="shared" ref="U859" si="3483">SUM(Q859:Q859)*M859</f>
        <v>0.2</v>
      </c>
      <c r="V859" s="45">
        <f t="shared" ref="V859" si="3484">SUM(R859:R859)*M859</f>
        <v>0.4</v>
      </c>
      <c r="W859" s="46">
        <f t="shared" si="3403"/>
        <v>0.4</v>
      </c>
      <c r="X859" s="247">
        <f>+S860+S862+S864+S866</f>
        <v>0</v>
      </c>
      <c r="Y859" s="250">
        <f>+T860+T862+T864+T866</f>
        <v>0</v>
      </c>
      <c r="Z859" s="253">
        <f>+U860+U862+U864+U866</f>
        <v>0.95800000000000007</v>
      </c>
      <c r="AA859" s="256">
        <f>+V860+V862+V864+V866</f>
        <v>0.95800000000000007</v>
      </c>
      <c r="AB859" s="256">
        <f>+W860+W862+W864+W866</f>
        <v>0.95800000000000007</v>
      </c>
      <c r="AC859" s="369"/>
      <c r="AD859" s="341"/>
      <c r="AE859" s="47"/>
      <c r="AF859" s="228" t="str">
        <f t="shared" si="3452"/>
        <v>EQUILIBRADA</v>
      </c>
      <c r="AG859" s="228" t="str">
        <f>IF(COUNTIF(AF859:AF866,"PARA MEJORAR")&gt;=1,"PARA MEJORAR","BIEN")</f>
        <v>PARA MEJORAR</v>
      </c>
      <c r="AH859" s="228" t="str">
        <f>IF(COUNTIF(AG859:AG866,"PARA MEJORAR")&gt;=1,"PARA MEJORAR","BIEN")</f>
        <v>PARA MEJORAR</v>
      </c>
      <c r="AI859" s="236"/>
      <c r="AJ859" s="376"/>
      <c r="AK859" s="58"/>
      <c r="AL859" s="59"/>
      <c r="AM859" s="59"/>
      <c r="AN859" s="59"/>
      <c r="AO859" s="59"/>
      <c r="AP859" s="60"/>
      <c r="AQ859" s="237"/>
    </row>
    <row r="860" spans="1:43" ht="30" customHeight="1" thickBot="1" x14ac:dyDescent="0.35">
      <c r="A860" s="345"/>
      <c r="B860" s="386"/>
      <c r="C860" s="323"/>
      <c r="D860" s="326"/>
      <c r="E860" s="292"/>
      <c r="F860" s="295"/>
      <c r="G860" s="314"/>
      <c r="H860" s="261"/>
      <c r="I860" s="265"/>
      <c r="J860" s="265"/>
      <c r="K860" s="267"/>
      <c r="L860" s="279"/>
      <c r="M860" s="243"/>
      <c r="N860" s="49" t="s">
        <v>52</v>
      </c>
      <c r="O860" s="51">
        <v>0</v>
      </c>
      <c r="P860" s="51">
        <v>0</v>
      </c>
      <c r="Q860" s="51">
        <v>1</v>
      </c>
      <c r="R860" s="52">
        <v>1</v>
      </c>
      <c r="S860" s="53">
        <f t="shared" ref="S860" si="3485">SUM(O860:O860)*M859</f>
        <v>0</v>
      </c>
      <c r="T860" s="54">
        <f t="shared" ref="T860" si="3486">SUM(P860:P860)*M859</f>
        <v>0</v>
      </c>
      <c r="U860" s="54">
        <f t="shared" ref="U860" si="3487">SUM(Q860:Q860)*M859</f>
        <v>0.4</v>
      </c>
      <c r="V860" s="55">
        <f t="shared" ref="V860" si="3488">SUM(R860:R860)*M859</f>
        <v>0.4</v>
      </c>
      <c r="W860" s="56">
        <f t="shared" si="3403"/>
        <v>0.4</v>
      </c>
      <c r="X860" s="248"/>
      <c r="Y860" s="251"/>
      <c r="Z860" s="254"/>
      <c r="AA860" s="257"/>
      <c r="AB860" s="257"/>
      <c r="AC860" s="369"/>
      <c r="AD860" s="341"/>
      <c r="AE860" s="57"/>
      <c r="AF860" s="235"/>
      <c r="AG860" s="236"/>
      <c r="AH860" s="236"/>
      <c r="AI860" s="236"/>
      <c r="AJ860" s="376"/>
      <c r="AK860" s="69"/>
      <c r="AP860" s="71"/>
      <c r="AQ860" s="238"/>
    </row>
    <row r="861" spans="1:43" ht="30" customHeight="1" x14ac:dyDescent="0.3">
      <c r="A861" s="345"/>
      <c r="B861" s="386"/>
      <c r="C861" s="323"/>
      <c r="D861" s="326"/>
      <c r="E861" s="292"/>
      <c r="F861" s="295"/>
      <c r="G861" s="314"/>
      <c r="H861" s="261"/>
      <c r="I861" s="265"/>
      <c r="J861" s="265"/>
      <c r="K861" s="267"/>
      <c r="L861" s="270" t="s">
        <v>1003</v>
      </c>
      <c r="M861" s="242">
        <v>0.2</v>
      </c>
      <c r="N861" s="72" t="s">
        <v>46</v>
      </c>
      <c r="O861" s="90">
        <v>0</v>
      </c>
      <c r="P861" s="90">
        <v>0</v>
      </c>
      <c r="Q861" s="90">
        <v>0.5</v>
      </c>
      <c r="R861" s="89">
        <v>1</v>
      </c>
      <c r="S861" s="65">
        <f t="shared" ref="S861" si="3489">SUM(O861:O861)*M861</f>
        <v>0</v>
      </c>
      <c r="T861" s="66">
        <f t="shared" ref="T861" si="3490">SUM(P861:P861)*M861</f>
        <v>0</v>
      </c>
      <c r="U861" s="66">
        <f t="shared" ref="U861" si="3491">SUM(Q861:Q861)*M861</f>
        <v>0.1</v>
      </c>
      <c r="V861" s="67">
        <f t="shared" ref="V861" si="3492">SUM(R861:R861)*M861</f>
        <v>0.2</v>
      </c>
      <c r="W861" s="68">
        <f t="shared" si="3403"/>
        <v>0.2</v>
      </c>
      <c r="X861" s="248"/>
      <c r="Y861" s="251"/>
      <c r="Z861" s="254"/>
      <c r="AA861" s="257"/>
      <c r="AB861" s="257"/>
      <c r="AC861" s="369"/>
      <c r="AD861" s="341"/>
      <c r="AE861" s="47"/>
      <c r="AF861" s="228" t="str">
        <f t="shared" si="3452"/>
        <v>EQUILIBRADA</v>
      </c>
      <c r="AG861" s="236"/>
      <c r="AH861" s="236"/>
      <c r="AI861" s="236"/>
      <c r="AJ861" s="376"/>
      <c r="AK861" s="69"/>
      <c r="AP861" s="71"/>
      <c r="AQ861" s="238"/>
    </row>
    <row r="862" spans="1:43" ht="30" customHeight="1" thickBot="1" x14ac:dyDescent="0.35">
      <c r="A862" s="345"/>
      <c r="B862" s="386"/>
      <c r="C862" s="323"/>
      <c r="D862" s="326"/>
      <c r="E862" s="292"/>
      <c r="F862" s="295"/>
      <c r="G862" s="314"/>
      <c r="H862" s="261"/>
      <c r="I862" s="265"/>
      <c r="J862" s="265"/>
      <c r="K862" s="267"/>
      <c r="L862" s="279"/>
      <c r="M862" s="243"/>
      <c r="N862" s="49" t="s">
        <v>52</v>
      </c>
      <c r="O862" s="51">
        <v>0</v>
      </c>
      <c r="P862" s="51">
        <v>0</v>
      </c>
      <c r="Q862" s="51">
        <v>1</v>
      </c>
      <c r="R862" s="52">
        <v>1</v>
      </c>
      <c r="S862" s="53">
        <f t="shared" ref="S862" si="3493">SUM(O862:O862)*M861</f>
        <v>0</v>
      </c>
      <c r="T862" s="54">
        <f t="shared" ref="T862" si="3494">SUM(P862:P862)*M861</f>
        <v>0</v>
      </c>
      <c r="U862" s="54">
        <f t="shared" ref="U862" si="3495">SUM(Q862:Q862)*M861</f>
        <v>0.2</v>
      </c>
      <c r="V862" s="55">
        <f t="shared" ref="V862" si="3496">SUM(R862:R862)*M861</f>
        <v>0.2</v>
      </c>
      <c r="W862" s="56">
        <f t="shared" si="3403"/>
        <v>0.2</v>
      </c>
      <c r="X862" s="248"/>
      <c r="Y862" s="251"/>
      <c r="Z862" s="254"/>
      <c r="AA862" s="257"/>
      <c r="AB862" s="257"/>
      <c r="AC862" s="369"/>
      <c r="AD862" s="341"/>
      <c r="AE862" s="57"/>
      <c r="AF862" s="235"/>
      <c r="AG862" s="236"/>
      <c r="AH862" s="236"/>
      <c r="AI862" s="236"/>
      <c r="AJ862" s="376"/>
      <c r="AK862" s="69"/>
      <c r="AP862" s="71"/>
      <c r="AQ862" s="238"/>
    </row>
    <row r="863" spans="1:43" ht="30" customHeight="1" x14ac:dyDescent="0.3">
      <c r="A863" s="345"/>
      <c r="B863" s="386"/>
      <c r="C863" s="323"/>
      <c r="D863" s="326"/>
      <c r="E863" s="292"/>
      <c r="F863" s="295"/>
      <c r="G863" s="314"/>
      <c r="H863" s="261"/>
      <c r="I863" s="265"/>
      <c r="J863" s="265"/>
      <c r="K863" s="267"/>
      <c r="L863" s="270" t="s">
        <v>1004</v>
      </c>
      <c r="M863" s="242">
        <v>0.2</v>
      </c>
      <c r="N863" s="72" t="s">
        <v>46</v>
      </c>
      <c r="O863" s="90">
        <v>0</v>
      </c>
      <c r="P863" s="90">
        <v>0</v>
      </c>
      <c r="Q863" s="90">
        <v>0.5</v>
      </c>
      <c r="R863" s="89">
        <v>1</v>
      </c>
      <c r="S863" s="65">
        <f t="shared" ref="S863" si="3497">SUM(O863:O863)*M863</f>
        <v>0</v>
      </c>
      <c r="T863" s="66">
        <f t="shared" ref="T863" si="3498">SUM(P863:P863)*M863</f>
        <v>0</v>
      </c>
      <c r="U863" s="66">
        <f t="shared" ref="U863" si="3499">SUM(Q863:Q863)*M863</f>
        <v>0.1</v>
      </c>
      <c r="V863" s="67">
        <f t="shared" ref="V863" si="3500">SUM(R863:R863)*M863</f>
        <v>0.2</v>
      </c>
      <c r="W863" s="68">
        <f t="shared" si="3403"/>
        <v>0.2</v>
      </c>
      <c r="X863" s="248"/>
      <c r="Y863" s="251"/>
      <c r="Z863" s="254"/>
      <c r="AA863" s="257"/>
      <c r="AB863" s="257"/>
      <c r="AC863" s="369"/>
      <c r="AD863" s="341"/>
      <c r="AE863" s="47"/>
      <c r="AF863" s="228" t="str">
        <f t="shared" si="3452"/>
        <v>EQUILIBRADA</v>
      </c>
      <c r="AG863" s="236"/>
      <c r="AH863" s="236"/>
      <c r="AI863" s="236"/>
      <c r="AJ863" s="376"/>
      <c r="AK863" s="69"/>
      <c r="AP863" s="71"/>
      <c r="AQ863" s="238"/>
    </row>
    <row r="864" spans="1:43" ht="30" customHeight="1" thickBot="1" x14ac:dyDescent="0.35">
      <c r="A864" s="345"/>
      <c r="B864" s="386"/>
      <c r="C864" s="323"/>
      <c r="D864" s="326"/>
      <c r="E864" s="292"/>
      <c r="F864" s="295"/>
      <c r="G864" s="314"/>
      <c r="H864" s="261"/>
      <c r="I864" s="265"/>
      <c r="J864" s="265"/>
      <c r="K864" s="267"/>
      <c r="L864" s="279"/>
      <c r="M864" s="243"/>
      <c r="N864" s="49" t="s">
        <v>52</v>
      </c>
      <c r="O864" s="51">
        <v>0</v>
      </c>
      <c r="P864" s="51">
        <v>0</v>
      </c>
      <c r="Q864" s="51">
        <v>1</v>
      </c>
      <c r="R864" s="52">
        <v>1</v>
      </c>
      <c r="S864" s="53">
        <f t="shared" ref="S864" si="3501">SUM(O864:O864)*M863</f>
        <v>0</v>
      </c>
      <c r="T864" s="54">
        <f t="shared" ref="T864" si="3502">SUM(P864:P864)*M863</f>
        <v>0</v>
      </c>
      <c r="U864" s="54">
        <f t="shared" ref="U864" si="3503">SUM(Q864:Q864)*M863</f>
        <v>0.2</v>
      </c>
      <c r="V864" s="55">
        <f t="shared" ref="V864" si="3504">SUM(R864:R864)*M863</f>
        <v>0.2</v>
      </c>
      <c r="W864" s="56">
        <f t="shared" si="3403"/>
        <v>0.2</v>
      </c>
      <c r="X864" s="248"/>
      <c r="Y864" s="251"/>
      <c r="Z864" s="254"/>
      <c r="AA864" s="257"/>
      <c r="AB864" s="257"/>
      <c r="AC864" s="369"/>
      <c r="AD864" s="341"/>
      <c r="AE864" s="57"/>
      <c r="AF864" s="235"/>
      <c r="AG864" s="236"/>
      <c r="AH864" s="236"/>
      <c r="AI864" s="236"/>
      <c r="AJ864" s="376"/>
      <c r="AK864" s="69"/>
      <c r="AP864" s="71"/>
      <c r="AQ864" s="238"/>
    </row>
    <row r="865" spans="1:43" ht="30" customHeight="1" x14ac:dyDescent="0.3">
      <c r="A865" s="345"/>
      <c r="B865" s="386"/>
      <c r="C865" s="323"/>
      <c r="D865" s="326"/>
      <c r="E865" s="292"/>
      <c r="F865" s="295"/>
      <c r="G865" s="314"/>
      <c r="H865" s="261"/>
      <c r="I865" s="265"/>
      <c r="J865" s="265"/>
      <c r="K865" s="267"/>
      <c r="L865" s="270" t="s">
        <v>1005</v>
      </c>
      <c r="M865" s="242">
        <v>0.2</v>
      </c>
      <c r="N865" s="72" t="s">
        <v>46</v>
      </c>
      <c r="O865" s="90">
        <v>0</v>
      </c>
      <c r="P865" s="90">
        <v>0</v>
      </c>
      <c r="Q865" s="90">
        <v>0.5</v>
      </c>
      <c r="R865" s="89">
        <v>1</v>
      </c>
      <c r="S865" s="65">
        <f t="shared" ref="S865" si="3505">SUM(O865:O865)*M865</f>
        <v>0</v>
      </c>
      <c r="T865" s="66">
        <f t="shared" ref="T865" si="3506">SUM(P865:P865)*M865</f>
        <v>0</v>
      </c>
      <c r="U865" s="66">
        <f t="shared" ref="U865" si="3507">SUM(Q865:Q865)*M865</f>
        <v>0.1</v>
      </c>
      <c r="V865" s="67">
        <f t="shared" ref="V865" si="3508">SUM(R865:R865)*M865</f>
        <v>0.2</v>
      </c>
      <c r="W865" s="68">
        <f t="shared" si="3403"/>
        <v>0.2</v>
      </c>
      <c r="X865" s="248"/>
      <c r="Y865" s="251"/>
      <c r="Z865" s="254"/>
      <c r="AA865" s="257"/>
      <c r="AB865" s="257"/>
      <c r="AC865" s="369"/>
      <c r="AD865" s="341"/>
      <c r="AE865" s="47"/>
      <c r="AF865" s="228" t="str">
        <f t="shared" si="3452"/>
        <v>PARA MEJORAR</v>
      </c>
      <c r="AG865" s="236"/>
      <c r="AH865" s="236"/>
      <c r="AI865" s="236"/>
      <c r="AJ865" s="376"/>
      <c r="AK865" s="69"/>
      <c r="AP865" s="71"/>
      <c r="AQ865" s="238"/>
    </row>
    <row r="866" spans="1:43" ht="30" customHeight="1" thickBot="1" x14ac:dyDescent="0.35">
      <c r="A866" s="345"/>
      <c r="B866" s="386"/>
      <c r="C866" s="324"/>
      <c r="D866" s="327"/>
      <c r="E866" s="292"/>
      <c r="F866" s="295"/>
      <c r="G866" s="315"/>
      <c r="H866" s="262"/>
      <c r="I866" s="266"/>
      <c r="J866" s="266"/>
      <c r="K866" s="268"/>
      <c r="L866" s="271"/>
      <c r="M866" s="245"/>
      <c r="N866" s="73" t="s">
        <v>52</v>
      </c>
      <c r="O866" s="75">
        <v>0</v>
      </c>
      <c r="P866" s="75">
        <v>0</v>
      </c>
      <c r="Q866" s="75">
        <v>0.79</v>
      </c>
      <c r="R866" s="76">
        <v>0.79</v>
      </c>
      <c r="S866" s="85">
        <f t="shared" ref="S866" si="3509">SUM(O866:O866)*M865</f>
        <v>0</v>
      </c>
      <c r="T866" s="86">
        <f t="shared" ref="T866" si="3510">SUM(P866:P866)*M865</f>
        <v>0</v>
      </c>
      <c r="U866" s="86">
        <f t="shared" ref="U866" si="3511">SUM(Q866:Q866)*M865</f>
        <v>0.15800000000000003</v>
      </c>
      <c r="V866" s="87">
        <f t="shared" ref="V866" si="3512">SUM(R866:R866)*M865</f>
        <v>0.15800000000000003</v>
      </c>
      <c r="W866" s="88">
        <f t="shared" si="3403"/>
        <v>0.15800000000000003</v>
      </c>
      <c r="X866" s="249"/>
      <c r="Y866" s="252"/>
      <c r="Z866" s="255"/>
      <c r="AA866" s="258"/>
      <c r="AB866" s="258"/>
      <c r="AC866" s="369"/>
      <c r="AD866" s="341"/>
      <c r="AE866" s="57"/>
      <c r="AF866" s="235"/>
      <c r="AG866" s="229"/>
      <c r="AH866" s="229"/>
      <c r="AI866" s="236"/>
      <c r="AJ866" s="376"/>
      <c r="AK866" s="69"/>
      <c r="AP866" s="71"/>
      <c r="AQ866" s="239"/>
    </row>
    <row r="867" spans="1:43" ht="30" customHeight="1" x14ac:dyDescent="0.3">
      <c r="A867" s="345"/>
      <c r="B867" s="386"/>
      <c r="C867" s="322">
        <v>62</v>
      </c>
      <c r="D867" s="325" t="s">
        <v>1006</v>
      </c>
      <c r="E867" s="292"/>
      <c r="F867" s="295"/>
      <c r="G867" s="313" t="s">
        <v>1007</v>
      </c>
      <c r="H867" s="304">
        <v>114</v>
      </c>
      <c r="I867" s="300" t="s">
        <v>1008</v>
      </c>
      <c r="J867" s="300" t="s">
        <v>1009</v>
      </c>
      <c r="K867" s="316">
        <v>1</v>
      </c>
      <c r="L867" s="302" t="s">
        <v>1010</v>
      </c>
      <c r="M867" s="303">
        <v>0.2</v>
      </c>
      <c r="N867" s="39" t="s">
        <v>46</v>
      </c>
      <c r="O867" s="41">
        <v>0</v>
      </c>
      <c r="P867" s="41">
        <v>0</v>
      </c>
      <c r="Q867" s="41">
        <v>0.5</v>
      </c>
      <c r="R867" s="42">
        <v>1</v>
      </c>
      <c r="S867" s="43">
        <f t="shared" ref="S867" si="3513">SUM(O867:O867)*M867</f>
        <v>0</v>
      </c>
      <c r="T867" s="44">
        <f t="shared" ref="T867" si="3514">SUM(P867:P867)*M867</f>
        <v>0</v>
      </c>
      <c r="U867" s="44">
        <f t="shared" ref="U867" si="3515">SUM(Q867:Q867)*M867</f>
        <v>0.1</v>
      </c>
      <c r="V867" s="45">
        <f t="shared" ref="V867" si="3516">SUM(R867:R867)*M867</f>
        <v>0.2</v>
      </c>
      <c r="W867" s="46">
        <f t="shared" si="3403"/>
        <v>0.2</v>
      </c>
      <c r="X867" s="247">
        <f>+S868+S870+S872+S874+S876</f>
        <v>0.04</v>
      </c>
      <c r="Y867" s="250">
        <f>+T868+T870+T872+T874+T876</f>
        <v>0.36599999999999999</v>
      </c>
      <c r="Z867" s="253">
        <f>+U868+U870+U872+U874+U876</f>
        <v>0.64000000000000012</v>
      </c>
      <c r="AA867" s="256">
        <f>+V868+V870+V872+V874+V876</f>
        <v>1</v>
      </c>
      <c r="AB867" s="256">
        <f>+W868+W870+W872+W874+W876</f>
        <v>1</v>
      </c>
      <c r="AC867" s="369"/>
      <c r="AD867" s="341"/>
      <c r="AE867" s="47"/>
      <c r="AF867" s="228" t="str">
        <f t="shared" si="3452"/>
        <v>EQUILIBRADA</v>
      </c>
      <c r="AG867" s="228" t="str">
        <f>IF(COUNTIF(AF867:AF876,"PARA MEJORAR")&gt;=1,"PARA MEJORAR","BIEN")</f>
        <v>BIEN</v>
      </c>
      <c r="AH867" s="228" t="str">
        <f>IF(COUNTIF(AG867:AG876,"PARA MEJORAR")&gt;=1,"PARA MEJORAR","BIEN")</f>
        <v>BIEN</v>
      </c>
      <c r="AI867" s="236"/>
      <c r="AJ867" s="376"/>
      <c r="AK867" s="58"/>
      <c r="AL867" s="59"/>
      <c r="AM867" s="59"/>
      <c r="AN867" s="59"/>
      <c r="AO867" s="59"/>
      <c r="AP867" s="60"/>
      <c r="AQ867" s="237"/>
    </row>
    <row r="868" spans="1:43" ht="30" customHeight="1" thickBot="1" x14ac:dyDescent="0.35">
      <c r="A868" s="345"/>
      <c r="B868" s="386"/>
      <c r="C868" s="323"/>
      <c r="D868" s="326"/>
      <c r="E868" s="292"/>
      <c r="F868" s="295"/>
      <c r="G868" s="314"/>
      <c r="H868" s="261"/>
      <c r="I868" s="265"/>
      <c r="J868" s="265"/>
      <c r="K868" s="267"/>
      <c r="L868" s="279"/>
      <c r="M868" s="243"/>
      <c r="N868" s="49" t="s">
        <v>52</v>
      </c>
      <c r="O868" s="51">
        <v>0</v>
      </c>
      <c r="P868" s="51">
        <v>0</v>
      </c>
      <c r="Q868" s="51">
        <v>1</v>
      </c>
      <c r="R868" s="52">
        <v>1</v>
      </c>
      <c r="S868" s="53">
        <f t="shared" ref="S868" si="3517">SUM(O868:O868)*M867</f>
        <v>0</v>
      </c>
      <c r="T868" s="54">
        <f t="shared" ref="T868" si="3518">SUM(P868:P868)*M867</f>
        <v>0</v>
      </c>
      <c r="U868" s="54">
        <f t="shared" ref="U868" si="3519">SUM(Q868:Q868)*M867</f>
        <v>0.2</v>
      </c>
      <c r="V868" s="55">
        <f t="shared" ref="V868" si="3520">SUM(R868:R868)*M867</f>
        <v>0.2</v>
      </c>
      <c r="W868" s="56">
        <f t="shared" si="3403"/>
        <v>0.2</v>
      </c>
      <c r="X868" s="248"/>
      <c r="Y868" s="251"/>
      <c r="Z868" s="254"/>
      <c r="AA868" s="257"/>
      <c r="AB868" s="257"/>
      <c r="AC868" s="369"/>
      <c r="AD868" s="341"/>
      <c r="AE868" s="57"/>
      <c r="AF868" s="235"/>
      <c r="AG868" s="236"/>
      <c r="AH868" s="236"/>
      <c r="AI868" s="236"/>
      <c r="AJ868" s="376"/>
      <c r="AK868" s="69"/>
      <c r="AP868" s="71"/>
      <c r="AQ868" s="238"/>
    </row>
    <row r="869" spans="1:43" ht="30" customHeight="1" x14ac:dyDescent="0.3">
      <c r="A869" s="345"/>
      <c r="B869" s="386"/>
      <c r="C869" s="323"/>
      <c r="D869" s="326"/>
      <c r="E869" s="292"/>
      <c r="F869" s="295"/>
      <c r="G869" s="314"/>
      <c r="H869" s="261"/>
      <c r="I869" s="265"/>
      <c r="J869" s="265"/>
      <c r="K869" s="267"/>
      <c r="L869" s="270" t="s">
        <v>1011</v>
      </c>
      <c r="M869" s="242">
        <v>0.2</v>
      </c>
      <c r="N869" s="72" t="s">
        <v>46</v>
      </c>
      <c r="O869" s="90">
        <v>0</v>
      </c>
      <c r="P869" s="90">
        <v>0</v>
      </c>
      <c r="Q869" s="90">
        <v>0.5</v>
      </c>
      <c r="R869" s="89">
        <v>1</v>
      </c>
      <c r="S869" s="65">
        <f t="shared" ref="S869" si="3521">SUM(O869:O869)*M869</f>
        <v>0</v>
      </c>
      <c r="T869" s="66">
        <f t="shared" ref="T869" si="3522">SUM(P869:P869)*M869</f>
        <v>0</v>
      </c>
      <c r="U869" s="66">
        <f t="shared" ref="U869" si="3523">SUM(Q869:Q869)*M869</f>
        <v>0.1</v>
      </c>
      <c r="V869" s="67">
        <f t="shared" ref="V869" si="3524">SUM(R869:R869)*M869</f>
        <v>0.2</v>
      </c>
      <c r="W869" s="68">
        <f t="shared" si="3403"/>
        <v>0.2</v>
      </c>
      <c r="X869" s="248"/>
      <c r="Y869" s="251"/>
      <c r="Z869" s="254"/>
      <c r="AA869" s="257"/>
      <c r="AB869" s="257"/>
      <c r="AC869" s="369"/>
      <c r="AD869" s="341"/>
      <c r="AE869" s="47"/>
      <c r="AF869" s="228" t="str">
        <f t="shared" si="3452"/>
        <v>EQUILIBRADA</v>
      </c>
      <c r="AG869" s="236"/>
      <c r="AH869" s="236"/>
      <c r="AI869" s="236"/>
      <c r="AJ869" s="376"/>
      <c r="AK869" s="69"/>
      <c r="AP869" s="71"/>
      <c r="AQ869" s="238"/>
    </row>
    <row r="870" spans="1:43" ht="30" customHeight="1" thickBot="1" x14ac:dyDescent="0.35">
      <c r="A870" s="345"/>
      <c r="B870" s="386"/>
      <c r="C870" s="323"/>
      <c r="D870" s="326"/>
      <c r="E870" s="292"/>
      <c r="F870" s="295"/>
      <c r="G870" s="314"/>
      <c r="H870" s="261"/>
      <c r="I870" s="265"/>
      <c r="J870" s="265"/>
      <c r="K870" s="267"/>
      <c r="L870" s="279"/>
      <c r="M870" s="243"/>
      <c r="N870" s="49" t="s">
        <v>52</v>
      </c>
      <c r="O870" s="51">
        <v>0</v>
      </c>
      <c r="P870" s="51">
        <v>0</v>
      </c>
      <c r="Q870" s="51">
        <v>0.2</v>
      </c>
      <c r="R870" s="52">
        <v>1</v>
      </c>
      <c r="S870" s="53">
        <f t="shared" ref="S870" si="3525">SUM(O870:O870)*M869</f>
        <v>0</v>
      </c>
      <c r="T870" s="54">
        <f t="shared" ref="T870" si="3526">SUM(P870:P870)*M869</f>
        <v>0</v>
      </c>
      <c r="U870" s="54">
        <f t="shared" ref="U870" si="3527">SUM(Q870:Q870)*M869</f>
        <v>4.0000000000000008E-2</v>
      </c>
      <c r="V870" s="55">
        <f t="shared" ref="V870" si="3528">SUM(R870:R870)*M869</f>
        <v>0.2</v>
      </c>
      <c r="W870" s="56">
        <f t="shared" si="3403"/>
        <v>0.2</v>
      </c>
      <c r="X870" s="248"/>
      <c r="Y870" s="251"/>
      <c r="Z870" s="254"/>
      <c r="AA870" s="257"/>
      <c r="AB870" s="257"/>
      <c r="AC870" s="369"/>
      <c r="AD870" s="341"/>
      <c r="AE870" s="57"/>
      <c r="AF870" s="235"/>
      <c r="AG870" s="236"/>
      <c r="AH870" s="236"/>
      <c r="AI870" s="236"/>
      <c r="AJ870" s="376"/>
      <c r="AK870" s="69"/>
      <c r="AP870" s="71"/>
      <c r="AQ870" s="238"/>
    </row>
    <row r="871" spans="1:43" ht="30" customHeight="1" x14ac:dyDescent="0.3">
      <c r="A871" s="345"/>
      <c r="B871" s="386"/>
      <c r="C871" s="323"/>
      <c r="D871" s="326"/>
      <c r="E871" s="292"/>
      <c r="F871" s="295"/>
      <c r="G871" s="314"/>
      <c r="H871" s="261"/>
      <c r="I871" s="265"/>
      <c r="J871" s="265"/>
      <c r="K871" s="267"/>
      <c r="L871" s="270" t="s">
        <v>1012</v>
      </c>
      <c r="M871" s="242">
        <v>0.2</v>
      </c>
      <c r="N871" s="72" t="s">
        <v>46</v>
      </c>
      <c r="O871" s="90">
        <v>0</v>
      </c>
      <c r="P871" s="90">
        <v>0</v>
      </c>
      <c r="Q871" s="90">
        <v>0.5</v>
      </c>
      <c r="R871" s="89">
        <v>1</v>
      </c>
      <c r="S871" s="65">
        <f t="shared" ref="S871" si="3529">SUM(O871:O871)*M871</f>
        <v>0</v>
      </c>
      <c r="T871" s="66">
        <f t="shared" ref="T871" si="3530">SUM(P871:P871)*M871</f>
        <v>0</v>
      </c>
      <c r="U871" s="66">
        <f t="shared" ref="U871" si="3531">SUM(Q871:Q871)*M871</f>
        <v>0.1</v>
      </c>
      <c r="V871" s="67">
        <f t="shared" ref="V871" si="3532">SUM(R871:R871)*M871</f>
        <v>0.2</v>
      </c>
      <c r="W871" s="68">
        <f t="shared" si="3403"/>
        <v>0.2</v>
      </c>
      <c r="X871" s="248"/>
      <c r="Y871" s="251"/>
      <c r="Z871" s="254"/>
      <c r="AA871" s="257"/>
      <c r="AB871" s="257"/>
      <c r="AC871" s="369"/>
      <c r="AD871" s="341"/>
      <c r="AE871" s="47"/>
      <c r="AF871" s="228" t="str">
        <f t="shared" si="3452"/>
        <v>EQUILIBRADA</v>
      </c>
      <c r="AG871" s="236"/>
      <c r="AH871" s="236"/>
      <c r="AI871" s="236"/>
      <c r="AJ871" s="376"/>
      <c r="AK871" s="69"/>
      <c r="AP871" s="71"/>
      <c r="AQ871" s="238"/>
    </row>
    <row r="872" spans="1:43" ht="30" customHeight="1" thickBot="1" x14ac:dyDescent="0.35">
      <c r="A872" s="345"/>
      <c r="B872" s="386"/>
      <c r="C872" s="323"/>
      <c r="D872" s="326"/>
      <c r="E872" s="292"/>
      <c r="F872" s="295"/>
      <c r="G872" s="314"/>
      <c r="H872" s="261"/>
      <c r="I872" s="265"/>
      <c r="J872" s="265"/>
      <c r="K872" s="267"/>
      <c r="L872" s="279"/>
      <c r="M872" s="243"/>
      <c r="N872" s="49" t="s">
        <v>52</v>
      </c>
      <c r="O872" s="51">
        <v>0.05</v>
      </c>
      <c r="P872" s="51">
        <v>0.83</v>
      </c>
      <c r="Q872" s="51">
        <v>1</v>
      </c>
      <c r="R872" s="52">
        <v>1</v>
      </c>
      <c r="S872" s="53">
        <f t="shared" ref="S872" si="3533">SUM(O872:O872)*M871</f>
        <v>1.0000000000000002E-2</v>
      </c>
      <c r="T872" s="54">
        <f t="shared" ref="T872" si="3534">SUM(P872:P872)*M871</f>
        <v>0.16600000000000001</v>
      </c>
      <c r="U872" s="54">
        <f t="shared" ref="U872" si="3535">SUM(Q872:Q872)*M871</f>
        <v>0.2</v>
      </c>
      <c r="V872" s="55">
        <f t="shared" ref="V872" si="3536">SUM(R872:R872)*M871</f>
        <v>0.2</v>
      </c>
      <c r="W872" s="56">
        <f t="shared" si="3403"/>
        <v>0.2</v>
      </c>
      <c r="X872" s="248"/>
      <c r="Y872" s="251"/>
      <c r="Z872" s="254"/>
      <c r="AA872" s="257"/>
      <c r="AB872" s="257"/>
      <c r="AC872" s="369"/>
      <c r="AD872" s="341"/>
      <c r="AE872" s="57"/>
      <c r="AF872" s="235"/>
      <c r="AG872" s="236"/>
      <c r="AH872" s="236"/>
      <c r="AI872" s="236"/>
      <c r="AJ872" s="376"/>
      <c r="AK872" s="69"/>
      <c r="AP872" s="71"/>
      <c r="AQ872" s="238"/>
    </row>
    <row r="873" spans="1:43" ht="30" customHeight="1" x14ac:dyDescent="0.3">
      <c r="A873" s="345"/>
      <c r="B873" s="386"/>
      <c r="C873" s="323"/>
      <c r="D873" s="326"/>
      <c r="E873" s="292"/>
      <c r="F873" s="295"/>
      <c r="G873" s="314"/>
      <c r="H873" s="261"/>
      <c r="I873" s="265"/>
      <c r="J873" s="265"/>
      <c r="K873" s="267"/>
      <c r="L873" s="270" t="s">
        <v>1013</v>
      </c>
      <c r="M873" s="242">
        <v>0.2</v>
      </c>
      <c r="N873" s="72" t="s">
        <v>46</v>
      </c>
      <c r="O873" s="90">
        <v>0</v>
      </c>
      <c r="P873" s="90">
        <v>0</v>
      </c>
      <c r="Q873" s="90">
        <v>0.5</v>
      </c>
      <c r="R873" s="89">
        <v>1</v>
      </c>
      <c r="S873" s="65">
        <f t="shared" ref="S873" si="3537">SUM(O873:O873)*M873</f>
        <v>0</v>
      </c>
      <c r="T873" s="66">
        <f t="shared" ref="T873" si="3538">SUM(P873:P873)*M873</f>
        <v>0</v>
      </c>
      <c r="U873" s="66">
        <f t="shared" ref="U873" si="3539">SUM(Q873:Q873)*M873</f>
        <v>0.1</v>
      </c>
      <c r="V873" s="67">
        <f t="shared" ref="V873" si="3540">SUM(R873:R873)*M873</f>
        <v>0.2</v>
      </c>
      <c r="W873" s="68">
        <f t="shared" si="3403"/>
        <v>0.2</v>
      </c>
      <c r="X873" s="248"/>
      <c r="Y873" s="251"/>
      <c r="Z873" s="254"/>
      <c r="AA873" s="257"/>
      <c r="AB873" s="257"/>
      <c r="AC873" s="369"/>
      <c r="AD873" s="341"/>
      <c r="AE873" s="47"/>
      <c r="AF873" s="228" t="str">
        <f t="shared" si="3452"/>
        <v>EQUILIBRADA</v>
      </c>
      <c r="AG873" s="236"/>
      <c r="AH873" s="236"/>
      <c r="AI873" s="236"/>
      <c r="AJ873" s="376"/>
      <c r="AK873" s="69"/>
      <c r="AP873" s="71"/>
      <c r="AQ873" s="238"/>
    </row>
    <row r="874" spans="1:43" ht="30" customHeight="1" thickBot="1" x14ac:dyDescent="0.35">
      <c r="A874" s="345"/>
      <c r="B874" s="386"/>
      <c r="C874" s="323"/>
      <c r="D874" s="326"/>
      <c r="E874" s="292"/>
      <c r="F874" s="295"/>
      <c r="G874" s="314"/>
      <c r="H874" s="261"/>
      <c r="I874" s="265"/>
      <c r="J874" s="265"/>
      <c r="K874" s="267"/>
      <c r="L874" s="279"/>
      <c r="M874" s="243"/>
      <c r="N874" s="49" t="s">
        <v>52</v>
      </c>
      <c r="O874" s="51">
        <v>0.15</v>
      </c>
      <c r="P874" s="51">
        <v>1</v>
      </c>
      <c r="Q874" s="51">
        <v>1</v>
      </c>
      <c r="R874" s="52">
        <v>1</v>
      </c>
      <c r="S874" s="53">
        <f t="shared" ref="S874" si="3541">SUM(O874:O874)*M873</f>
        <v>0.03</v>
      </c>
      <c r="T874" s="54">
        <f t="shared" ref="T874" si="3542">SUM(P874:P874)*M873</f>
        <v>0.2</v>
      </c>
      <c r="U874" s="54">
        <f t="shared" ref="U874" si="3543">SUM(Q874:Q874)*M873</f>
        <v>0.2</v>
      </c>
      <c r="V874" s="55">
        <f t="shared" ref="V874" si="3544">SUM(R874:R874)*M873</f>
        <v>0.2</v>
      </c>
      <c r="W874" s="56">
        <f t="shared" si="3403"/>
        <v>0.2</v>
      </c>
      <c r="X874" s="248"/>
      <c r="Y874" s="251"/>
      <c r="Z874" s="254"/>
      <c r="AA874" s="257"/>
      <c r="AB874" s="257"/>
      <c r="AC874" s="369"/>
      <c r="AD874" s="341"/>
      <c r="AE874" s="57"/>
      <c r="AF874" s="235"/>
      <c r="AG874" s="236"/>
      <c r="AH874" s="236"/>
      <c r="AI874" s="236"/>
      <c r="AJ874" s="376"/>
      <c r="AK874" s="69"/>
      <c r="AP874" s="71"/>
      <c r="AQ874" s="238"/>
    </row>
    <row r="875" spans="1:43" ht="30" customHeight="1" x14ac:dyDescent="0.3">
      <c r="A875" s="345"/>
      <c r="B875" s="386"/>
      <c r="C875" s="323"/>
      <c r="D875" s="326"/>
      <c r="E875" s="292"/>
      <c r="F875" s="295"/>
      <c r="G875" s="314"/>
      <c r="H875" s="261"/>
      <c r="I875" s="265"/>
      <c r="J875" s="265"/>
      <c r="K875" s="267"/>
      <c r="L875" s="270" t="s">
        <v>1014</v>
      </c>
      <c r="M875" s="242">
        <v>0.2</v>
      </c>
      <c r="N875" s="72" t="s">
        <v>46</v>
      </c>
      <c r="O875" s="90">
        <v>0</v>
      </c>
      <c r="P875" s="90">
        <v>0</v>
      </c>
      <c r="Q875" s="90">
        <v>0.5</v>
      </c>
      <c r="R875" s="89">
        <v>1</v>
      </c>
      <c r="S875" s="65">
        <f t="shared" ref="S875" si="3545">SUM(O875:O875)*M875</f>
        <v>0</v>
      </c>
      <c r="T875" s="66">
        <f t="shared" ref="T875" si="3546">SUM(P875:P875)*M875</f>
        <v>0</v>
      </c>
      <c r="U875" s="66">
        <f t="shared" ref="U875" si="3547">SUM(Q875:Q875)*M875</f>
        <v>0.1</v>
      </c>
      <c r="V875" s="67">
        <f t="shared" ref="V875" si="3548">SUM(R875:R875)*M875</f>
        <v>0.2</v>
      </c>
      <c r="W875" s="68">
        <f t="shared" si="3403"/>
        <v>0.2</v>
      </c>
      <c r="X875" s="248"/>
      <c r="Y875" s="251"/>
      <c r="Z875" s="254"/>
      <c r="AA875" s="257"/>
      <c r="AB875" s="257"/>
      <c r="AC875" s="369"/>
      <c r="AD875" s="341"/>
      <c r="AE875" s="47"/>
      <c r="AF875" s="228" t="str">
        <f t="shared" si="3452"/>
        <v>EQUILIBRADA</v>
      </c>
      <c r="AG875" s="236"/>
      <c r="AH875" s="236"/>
      <c r="AI875" s="236"/>
      <c r="AJ875" s="376"/>
      <c r="AK875" s="69"/>
      <c r="AP875" s="71"/>
      <c r="AQ875" s="238"/>
    </row>
    <row r="876" spans="1:43" ht="30" customHeight="1" thickBot="1" x14ac:dyDescent="0.35">
      <c r="A876" s="345"/>
      <c r="B876" s="386"/>
      <c r="C876" s="324"/>
      <c r="D876" s="327"/>
      <c r="E876" s="293"/>
      <c r="F876" s="296"/>
      <c r="G876" s="315"/>
      <c r="H876" s="262"/>
      <c r="I876" s="266"/>
      <c r="J876" s="266"/>
      <c r="K876" s="268"/>
      <c r="L876" s="271"/>
      <c r="M876" s="245"/>
      <c r="N876" s="73" t="s">
        <v>52</v>
      </c>
      <c r="O876" s="75">
        <v>0</v>
      </c>
      <c r="P876" s="75">
        <v>0</v>
      </c>
      <c r="Q876" s="75">
        <v>0</v>
      </c>
      <c r="R876" s="76">
        <v>1</v>
      </c>
      <c r="S876" s="85">
        <f t="shared" ref="S876" si="3549">SUM(O876:O876)*M875</f>
        <v>0</v>
      </c>
      <c r="T876" s="86">
        <f t="shared" ref="T876" si="3550">SUM(P876:P876)*M875</f>
        <v>0</v>
      </c>
      <c r="U876" s="86">
        <f t="shared" ref="U876" si="3551">SUM(Q876:Q876)*M875</f>
        <v>0</v>
      </c>
      <c r="V876" s="87">
        <f t="shared" ref="V876" si="3552">SUM(R876:R876)*M875</f>
        <v>0.2</v>
      </c>
      <c r="W876" s="88">
        <f t="shared" si="3403"/>
        <v>0.2</v>
      </c>
      <c r="X876" s="249"/>
      <c r="Y876" s="252"/>
      <c r="Z876" s="255"/>
      <c r="AA876" s="258"/>
      <c r="AB876" s="258"/>
      <c r="AC876" s="369"/>
      <c r="AD876" s="341"/>
      <c r="AE876" s="57"/>
      <c r="AF876" s="235"/>
      <c r="AG876" s="229"/>
      <c r="AH876" s="229"/>
      <c r="AI876" s="236"/>
      <c r="AJ876" s="376"/>
      <c r="AK876" s="69"/>
      <c r="AP876" s="71"/>
      <c r="AQ876" s="239"/>
    </row>
    <row r="877" spans="1:43" ht="30" customHeight="1" x14ac:dyDescent="0.3">
      <c r="A877" s="345"/>
      <c r="B877" s="386"/>
      <c r="C877" s="322">
        <v>63</v>
      </c>
      <c r="D877" s="325" t="s">
        <v>1015</v>
      </c>
      <c r="E877" s="291">
        <v>64</v>
      </c>
      <c r="F877" s="294" t="s">
        <v>1016</v>
      </c>
      <c r="G877" s="313" t="s">
        <v>1017</v>
      </c>
      <c r="H877" s="304">
        <v>115</v>
      </c>
      <c r="I877" s="300" t="s">
        <v>1018</v>
      </c>
      <c r="J877" s="300" t="s">
        <v>1019</v>
      </c>
      <c r="K877" s="316">
        <v>0.98460000000000003</v>
      </c>
      <c r="L877" s="302" t="s">
        <v>1020</v>
      </c>
      <c r="M877" s="334">
        <v>0.5</v>
      </c>
      <c r="N877" s="39" t="s">
        <v>46</v>
      </c>
      <c r="O877" s="131">
        <v>1</v>
      </c>
      <c r="P877" s="131">
        <v>1</v>
      </c>
      <c r="Q877" s="131">
        <v>1</v>
      </c>
      <c r="R877" s="132">
        <v>1</v>
      </c>
      <c r="S877" s="43">
        <f t="shared" ref="S877" si="3553">SUM(O877:O877)*M877</f>
        <v>0.5</v>
      </c>
      <c r="T877" s="44">
        <f t="shared" ref="T877" si="3554">SUM(P877:P877)*M877</f>
        <v>0.5</v>
      </c>
      <c r="U877" s="44">
        <f t="shared" ref="U877" si="3555">SUM(Q877:Q877)*M877</f>
        <v>0.5</v>
      </c>
      <c r="V877" s="45">
        <f t="shared" ref="V877" si="3556">SUM(R877:R877)*M877</f>
        <v>0.5</v>
      </c>
      <c r="W877" s="46">
        <f t="shared" si="3403"/>
        <v>0.5</v>
      </c>
      <c r="X877" s="247">
        <f>+S878+S880</f>
        <v>0.62690000000000001</v>
      </c>
      <c r="Y877" s="250">
        <f>+T878+T880</f>
        <v>0.72650000000000003</v>
      </c>
      <c r="Z877" s="253">
        <f>+U878+U880</f>
        <v>0.85</v>
      </c>
      <c r="AA877" s="256">
        <f>+V878+V880</f>
        <v>0.99229999999999996</v>
      </c>
      <c r="AB877" s="256">
        <f>+W878+W880</f>
        <v>0.99229999999999996</v>
      </c>
      <c r="AC877" s="369"/>
      <c r="AD877" s="232" t="s">
        <v>1021</v>
      </c>
      <c r="AE877" s="47"/>
      <c r="AF877" s="228" t="str">
        <f t="shared" si="3452"/>
        <v>EQUILIBRADA</v>
      </c>
      <c r="AG877" s="228" t="str">
        <f>IF(COUNTIF(AF877:AF880,"PARA MEJORAR")&gt;=1,"PARA MEJORAR","BIEN")</f>
        <v>PARA MEJORAR</v>
      </c>
      <c r="AH877" s="228" t="str">
        <f>IF(COUNTIF(AG877:AG880,"PARA MEJORAR")&gt;=1,"PARA MEJORAR","BIEN")</f>
        <v>PARA MEJORAR</v>
      </c>
      <c r="AI877" s="236"/>
      <c r="AJ877" s="376"/>
      <c r="AK877" s="58"/>
      <c r="AL877" s="59"/>
      <c r="AM877" s="59"/>
      <c r="AN877" s="59"/>
      <c r="AO877" s="59"/>
      <c r="AP877" s="60"/>
      <c r="AQ877" s="237"/>
    </row>
    <row r="878" spans="1:43" ht="30" customHeight="1" thickBot="1" x14ac:dyDescent="0.35">
      <c r="A878" s="345"/>
      <c r="B878" s="386"/>
      <c r="C878" s="323"/>
      <c r="D878" s="326"/>
      <c r="E878" s="292"/>
      <c r="F878" s="295"/>
      <c r="G878" s="314"/>
      <c r="H878" s="261"/>
      <c r="I878" s="265"/>
      <c r="J878" s="265"/>
      <c r="K878" s="267"/>
      <c r="L878" s="279"/>
      <c r="M878" s="335"/>
      <c r="N878" s="49" t="s">
        <v>52</v>
      </c>
      <c r="O878" s="127">
        <v>1</v>
      </c>
      <c r="P878" s="127">
        <v>1</v>
      </c>
      <c r="Q878" s="127">
        <v>1</v>
      </c>
      <c r="R878" s="128">
        <v>1</v>
      </c>
      <c r="S878" s="53">
        <f t="shared" ref="S878" si="3557">SUM(O878:O878)*M877</f>
        <v>0.5</v>
      </c>
      <c r="T878" s="54">
        <f t="shared" ref="T878" si="3558">SUM(P878:P878)*M877</f>
        <v>0.5</v>
      </c>
      <c r="U878" s="54">
        <f t="shared" ref="U878" si="3559">SUM(Q878:Q878)*M877</f>
        <v>0.5</v>
      </c>
      <c r="V878" s="55">
        <f t="shared" ref="V878" si="3560">SUM(R878:R878)*M877</f>
        <v>0.5</v>
      </c>
      <c r="W878" s="56">
        <f t="shared" si="3403"/>
        <v>0.5</v>
      </c>
      <c r="X878" s="248"/>
      <c r="Y878" s="251"/>
      <c r="Z878" s="254"/>
      <c r="AA878" s="257"/>
      <c r="AB878" s="257"/>
      <c r="AC878" s="369"/>
      <c r="AD878" s="233"/>
      <c r="AE878" s="57"/>
      <c r="AF878" s="235"/>
      <c r="AG878" s="236"/>
      <c r="AH878" s="236"/>
      <c r="AI878" s="236"/>
      <c r="AJ878" s="376"/>
      <c r="AK878" s="69"/>
      <c r="AP878" s="71"/>
      <c r="AQ878" s="238"/>
    </row>
    <row r="879" spans="1:43" ht="30" customHeight="1" x14ac:dyDescent="0.3">
      <c r="A879" s="345"/>
      <c r="B879" s="386"/>
      <c r="C879" s="323"/>
      <c r="D879" s="326"/>
      <c r="E879" s="292"/>
      <c r="F879" s="295"/>
      <c r="G879" s="314"/>
      <c r="H879" s="261"/>
      <c r="I879" s="265"/>
      <c r="J879" s="265"/>
      <c r="K879" s="267"/>
      <c r="L879" s="336" t="s">
        <v>1022</v>
      </c>
      <c r="M879" s="338">
        <v>0.5</v>
      </c>
      <c r="N879" s="72" t="s">
        <v>46</v>
      </c>
      <c r="O879" s="63">
        <v>0.25</v>
      </c>
      <c r="P879" s="63">
        <v>0.5</v>
      </c>
      <c r="Q879" s="63">
        <v>0.75</v>
      </c>
      <c r="R879" s="64">
        <v>1</v>
      </c>
      <c r="S879" s="65">
        <f t="shared" ref="S879" si="3561">SUM(O879:O879)*M879</f>
        <v>0.125</v>
      </c>
      <c r="T879" s="66">
        <f t="shared" ref="T879" si="3562">SUM(P879:P879)*M879</f>
        <v>0.25</v>
      </c>
      <c r="U879" s="66">
        <f t="shared" ref="U879" si="3563">SUM(Q879:Q879)*M879</f>
        <v>0.375</v>
      </c>
      <c r="V879" s="67">
        <f t="shared" ref="V879" si="3564">SUM(R879:R879)*M879</f>
        <v>0.5</v>
      </c>
      <c r="W879" s="68">
        <f t="shared" si="3403"/>
        <v>0.5</v>
      </c>
      <c r="X879" s="248"/>
      <c r="Y879" s="251"/>
      <c r="Z879" s="254"/>
      <c r="AA879" s="257"/>
      <c r="AB879" s="257"/>
      <c r="AC879" s="369"/>
      <c r="AD879" s="233"/>
      <c r="AE879" s="47"/>
      <c r="AF879" s="228" t="str">
        <f t="shared" si="3452"/>
        <v>PARA MEJORAR</v>
      </c>
      <c r="AG879" s="236"/>
      <c r="AH879" s="236"/>
      <c r="AI879" s="236"/>
      <c r="AJ879" s="376"/>
      <c r="AK879" s="69"/>
      <c r="AP879" s="71"/>
      <c r="AQ879" s="238"/>
    </row>
    <row r="880" spans="1:43" ht="30" customHeight="1" thickBot="1" x14ac:dyDescent="0.35">
      <c r="A880" s="345"/>
      <c r="B880" s="386"/>
      <c r="C880" s="324"/>
      <c r="D880" s="327"/>
      <c r="E880" s="293"/>
      <c r="F880" s="296"/>
      <c r="G880" s="315"/>
      <c r="H880" s="262"/>
      <c r="I880" s="266"/>
      <c r="J880" s="266"/>
      <c r="K880" s="268"/>
      <c r="L880" s="337"/>
      <c r="M880" s="339"/>
      <c r="N880" s="73" t="s">
        <v>52</v>
      </c>
      <c r="O880" s="75">
        <v>0.25380000000000003</v>
      </c>
      <c r="P880" s="75">
        <v>0.45300000000000001</v>
      </c>
      <c r="Q880" s="75">
        <v>0.7</v>
      </c>
      <c r="R880" s="76">
        <v>0.98460000000000003</v>
      </c>
      <c r="S880" s="85">
        <f t="shared" ref="S880" si="3565">SUM(O880:O880)*M879</f>
        <v>0.12690000000000001</v>
      </c>
      <c r="T880" s="86">
        <f t="shared" ref="T880" si="3566">SUM(P880:P880)*M879</f>
        <v>0.22650000000000001</v>
      </c>
      <c r="U880" s="86">
        <f t="shared" ref="U880" si="3567">SUM(Q880:Q880)*M879</f>
        <v>0.35</v>
      </c>
      <c r="V880" s="87">
        <f t="shared" ref="V880" si="3568">SUM(R880:R880)*M879</f>
        <v>0.49230000000000002</v>
      </c>
      <c r="W880" s="88">
        <f t="shared" si="3403"/>
        <v>0.49230000000000002</v>
      </c>
      <c r="X880" s="249"/>
      <c r="Y880" s="252"/>
      <c r="Z880" s="255"/>
      <c r="AA880" s="258"/>
      <c r="AB880" s="258"/>
      <c r="AC880" s="369"/>
      <c r="AD880" s="234"/>
      <c r="AE880" s="57"/>
      <c r="AF880" s="235"/>
      <c r="AG880" s="229"/>
      <c r="AH880" s="229"/>
      <c r="AI880" s="236"/>
      <c r="AJ880" s="376"/>
      <c r="AK880" s="69"/>
      <c r="AP880" s="71"/>
      <c r="AQ880" s="239"/>
    </row>
    <row r="881" spans="1:43" ht="30" customHeight="1" x14ac:dyDescent="0.3">
      <c r="A881" s="345"/>
      <c r="B881" s="386"/>
      <c r="C881" s="322">
        <v>64</v>
      </c>
      <c r="D881" s="325" t="s">
        <v>1023</v>
      </c>
      <c r="E881" s="291">
        <v>65</v>
      </c>
      <c r="F881" s="294" t="s">
        <v>1024</v>
      </c>
      <c r="G881" s="313" t="s">
        <v>1025</v>
      </c>
      <c r="H881" s="304">
        <v>116</v>
      </c>
      <c r="I881" s="300" t="s">
        <v>1026</v>
      </c>
      <c r="J881" s="300" t="s">
        <v>1027</v>
      </c>
      <c r="K881" s="328">
        <f>15983463280/4107099651619*100%</f>
        <v>3.8916667808874305E-3</v>
      </c>
      <c r="L881" s="302" t="s">
        <v>1028</v>
      </c>
      <c r="M881" s="303">
        <v>0.2</v>
      </c>
      <c r="N881" s="39" t="s">
        <v>46</v>
      </c>
      <c r="O881" s="96">
        <v>0.1</v>
      </c>
      <c r="P881" s="133">
        <v>0.7</v>
      </c>
      <c r="Q881" s="133">
        <v>1</v>
      </c>
      <c r="R881" s="134">
        <v>1</v>
      </c>
      <c r="S881" s="43">
        <f t="shared" ref="S881" si="3569">SUM(O881:O881)*M881</f>
        <v>2.0000000000000004E-2</v>
      </c>
      <c r="T881" s="44">
        <f t="shared" ref="T881" si="3570">SUM(P881:P881)*M881</f>
        <v>0.13999999999999999</v>
      </c>
      <c r="U881" s="44">
        <f t="shared" ref="U881" si="3571">SUM(Q881:Q881)*M881</f>
        <v>0.2</v>
      </c>
      <c r="V881" s="45">
        <f t="shared" ref="V881" si="3572">SUM(R881:R881)*M881</f>
        <v>0.2</v>
      </c>
      <c r="W881" s="46">
        <f t="shared" si="3403"/>
        <v>0.2</v>
      </c>
      <c r="X881" s="247">
        <f>+S882+S884</f>
        <v>0.10000000000000002</v>
      </c>
      <c r="Y881" s="250">
        <f>+T882+T884</f>
        <v>0.47336</v>
      </c>
      <c r="Z881" s="253">
        <f>+U882+U884</f>
        <v>0.8</v>
      </c>
      <c r="AA881" s="256">
        <f>+V882+V884</f>
        <v>0.96</v>
      </c>
      <c r="AB881" s="256">
        <f>+W882+W884</f>
        <v>0.96</v>
      </c>
      <c r="AC881" s="369"/>
      <c r="AD881" s="232" t="s">
        <v>1029</v>
      </c>
      <c r="AE881" s="47"/>
      <c r="AF881" s="228" t="str">
        <f t="shared" si="3452"/>
        <v>EQUILIBRADA</v>
      </c>
      <c r="AG881" s="228" t="str">
        <f>IF(COUNTIF(AF881:AF884,"PARA MEJORAR")&gt;=1,"PARA MEJORAR","BIEN")</f>
        <v>PARA MEJORAR</v>
      </c>
      <c r="AH881" s="228" t="str">
        <f>IF(COUNTIF(AG881:AG884,"PARA MEJORAR")&gt;=1,"PARA MEJORAR","BIEN")</f>
        <v>PARA MEJORAR</v>
      </c>
      <c r="AI881" s="236"/>
      <c r="AJ881" s="376"/>
      <c r="AK881" s="58"/>
      <c r="AL881" s="59"/>
      <c r="AM881" s="59"/>
      <c r="AN881" s="59"/>
      <c r="AO881" s="59"/>
      <c r="AP881" s="60"/>
      <c r="AQ881" s="237"/>
    </row>
    <row r="882" spans="1:43" ht="30" customHeight="1" thickBot="1" x14ac:dyDescent="0.35">
      <c r="A882" s="345"/>
      <c r="B882" s="386"/>
      <c r="C882" s="323"/>
      <c r="D882" s="326"/>
      <c r="E882" s="292"/>
      <c r="F882" s="295"/>
      <c r="G882" s="314"/>
      <c r="H882" s="261"/>
      <c r="I882" s="265"/>
      <c r="J882" s="265"/>
      <c r="K882" s="329"/>
      <c r="L882" s="279"/>
      <c r="M882" s="243"/>
      <c r="N882" s="49" t="s">
        <v>52</v>
      </c>
      <c r="O882" s="99">
        <v>0.1</v>
      </c>
      <c r="P882" s="100">
        <v>0.7</v>
      </c>
      <c r="Q882" s="100">
        <v>1</v>
      </c>
      <c r="R882" s="101">
        <v>1</v>
      </c>
      <c r="S882" s="53">
        <f t="shared" ref="S882" si="3573">SUM(O882:O882)*M881</f>
        <v>2.0000000000000004E-2</v>
      </c>
      <c r="T882" s="54">
        <f t="shared" ref="T882" si="3574">SUM(P882:P882)*M881</f>
        <v>0.13999999999999999</v>
      </c>
      <c r="U882" s="54">
        <f t="shared" ref="U882" si="3575">SUM(Q882:Q882)*M881</f>
        <v>0.2</v>
      </c>
      <c r="V882" s="55">
        <f t="shared" ref="V882" si="3576">SUM(R882:R882)*M881</f>
        <v>0.2</v>
      </c>
      <c r="W882" s="56">
        <f t="shared" si="3403"/>
        <v>0.2</v>
      </c>
      <c r="X882" s="248"/>
      <c r="Y882" s="251"/>
      <c r="Z882" s="254"/>
      <c r="AA882" s="257"/>
      <c r="AB882" s="257"/>
      <c r="AC882" s="369"/>
      <c r="AD882" s="233"/>
      <c r="AE882" s="57"/>
      <c r="AF882" s="235"/>
      <c r="AG882" s="236"/>
      <c r="AH882" s="236"/>
      <c r="AI882" s="236"/>
      <c r="AJ882" s="376"/>
      <c r="AK882" s="69"/>
      <c r="AP882" s="71"/>
      <c r="AQ882" s="238"/>
    </row>
    <row r="883" spans="1:43" ht="30" customHeight="1" x14ac:dyDescent="0.3">
      <c r="A883" s="345"/>
      <c r="B883" s="386"/>
      <c r="C883" s="323"/>
      <c r="D883" s="326"/>
      <c r="E883" s="292"/>
      <c r="F883" s="295"/>
      <c r="G883" s="314"/>
      <c r="H883" s="261"/>
      <c r="I883" s="265"/>
      <c r="J883" s="265"/>
      <c r="K883" s="329"/>
      <c r="L883" s="270" t="s">
        <v>1030</v>
      </c>
      <c r="M883" s="242">
        <v>0.8</v>
      </c>
      <c r="N883" s="72" t="s">
        <v>46</v>
      </c>
      <c r="O883" s="102">
        <v>0.25</v>
      </c>
      <c r="P883" s="103">
        <v>0.5</v>
      </c>
      <c r="Q883" s="103">
        <v>0.75</v>
      </c>
      <c r="R883" s="104">
        <v>1</v>
      </c>
      <c r="S883" s="65">
        <f t="shared" ref="S883" si="3577">SUM(O883:O883)*M883</f>
        <v>0.2</v>
      </c>
      <c r="T883" s="66">
        <f t="shared" ref="T883" si="3578">SUM(P883:P883)*M883</f>
        <v>0.4</v>
      </c>
      <c r="U883" s="66">
        <f t="shared" ref="U883" si="3579">SUM(Q883:Q883)*M883</f>
        <v>0.60000000000000009</v>
      </c>
      <c r="V883" s="67">
        <f t="shared" ref="V883" si="3580">SUM(R883:R883)*M883</f>
        <v>0.8</v>
      </c>
      <c r="W883" s="68">
        <f t="shared" si="3403"/>
        <v>0.8</v>
      </c>
      <c r="X883" s="248"/>
      <c r="Y883" s="251"/>
      <c r="Z883" s="254"/>
      <c r="AA883" s="257"/>
      <c r="AB883" s="257"/>
      <c r="AC883" s="369"/>
      <c r="AD883" s="233"/>
      <c r="AE883" s="47"/>
      <c r="AF883" s="228" t="str">
        <f t="shared" si="3452"/>
        <v>PARA MEJORAR</v>
      </c>
      <c r="AG883" s="236"/>
      <c r="AH883" s="236"/>
      <c r="AI883" s="236"/>
      <c r="AJ883" s="376"/>
      <c r="AK883" s="69"/>
      <c r="AP883" s="71"/>
      <c r="AQ883" s="238"/>
    </row>
    <row r="884" spans="1:43" ht="30" customHeight="1" thickBot="1" x14ac:dyDescent="0.35">
      <c r="A884" s="345"/>
      <c r="B884" s="386"/>
      <c r="C884" s="323"/>
      <c r="D884" s="326"/>
      <c r="E884" s="292"/>
      <c r="F884" s="295"/>
      <c r="G884" s="315"/>
      <c r="H884" s="262"/>
      <c r="I884" s="266"/>
      <c r="J884" s="266"/>
      <c r="K884" s="330"/>
      <c r="L884" s="271"/>
      <c r="M884" s="245"/>
      <c r="N884" s="73" t="s">
        <v>52</v>
      </c>
      <c r="O884" s="107">
        <v>0.1</v>
      </c>
      <c r="P884" s="108">
        <v>0.41670000000000001</v>
      </c>
      <c r="Q884" s="108">
        <v>0.75</v>
      </c>
      <c r="R884" s="109">
        <v>0.95</v>
      </c>
      <c r="S884" s="85">
        <f t="shared" ref="S884" si="3581">SUM(O884:O884)*M883</f>
        <v>8.0000000000000016E-2</v>
      </c>
      <c r="T884" s="86">
        <f t="shared" ref="T884" si="3582">SUM(P884:P884)*M883</f>
        <v>0.33336000000000005</v>
      </c>
      <c r="U884" s="86">
        <f t="shared" ref="U884" si="3583">SUM(Q884:Q884)*M883</f>
        <v>0.60000000000000009</v>
      </c>
      <c r="V884" s="87">
        <f t="shared" ref="V884" si="3584">SUM(R884:R884)*M883</f>
        <v>0.76</v>
      </c>
      <c r="W884" s="88">
        <f t="shared" si="3403"/>
        <v>0.76</v>
      </c>
      <c r="X884" s="249"/>
      <c r="Y884" s="252"/>
      <c r="Z884" s="255"/>
      <c r="AA884" s="258"/>
      <c r="AB884" s="258"/>
      <c r="AC884" s="369"/>
      <c r="AD884" s="233"/>
      <c r="AE884" s="57"/>
      <c r="AF884" s="235"/>
      <c r="AG884" s="229"/>
      <c r="AH884" s="236"/>
      <c r="AI884" s="236"/>
      <c r="AJ884" s="376"/>
      <c r="AK884" s="69"/>
      <c r="AP884" s="71"/>
      <c r="AQ884" s="239"/>
    </row>
    <row r="885" spans="1:43" ht="30" customHeight="1" x14ac:dyDescent="0.3">
      <c r="A885" s="345"/>
      <c r="B885" s="386"/>
      <c r="C885" s="323"/>
      <c r="D885" s="326"/>
      <c r="E885" s="292"/>
      <c r="F885" s="295"/>
      <c r="G885" s="313" t="s">
        <v>1031</v>
      </c>
      <c r="H885" s="304">
        <v>117</v>
      </c>
      <c r="I885" s="300" t="s">
        <v>1032</v>
      </c>
      <c r="J885" s="300" t="s">
        <v>1033</v>
      </c>
      <c r="K885" s="331">
        <f>60.17/85.75</f>
        <v>0.7016909620991254</v>
      </c>
      <c r="L885" s="302" t="s">
        <v>1034</v>
      </c>
      <c r="M885" s="303">
        <v>0.4</v>
      </c>
      <c r="N885" s="39" t="s">
        <v>46</v>
      </c>
      <c r="O885" s="96">
        <v>0.25</v>
      </c>
      <c r="P885" s="133">
        <v>0.5</v>
      </c>
      <c r="Q885" s="133">
        <v>0.75</v>
      </c>
      <c r="R885" s="134">
        <v>1</v>
      </c>
      <c r="S885" s="43">
        <f t="shared" ref="S885" si="3585">SUM(O885:O885)*M885</f>
        <v>0.1</v>
      </c>
      <c r="T885" s="44">
        <f t="shared" ref="T885" si="3586">SUM(P885:P885)*M885</f>
        <v>0.2</v>
      </c>
      <c r="U885" s="44">
        <f t="shared" ref="U885" si="3587">SUM(Q885:Q885)*M885</f>
        <v>0.30000000000000004</v>
      </c>
      <c r="V885" s="45">
        <f t="shared" ref="V885" si="3588">SUM(R885:R885)*M885</f>
        <v>0.4</v>
      </c>
      <c r="W885" s="46">
        <f>MAX(S885:V885)</f>
        <v>0.4</v>
      </c>
      <c r="X885" s="247">
        <f>+S886+S888+S890</f>
        <v>0.22000000000000003</v>
      </c>
      <c r="Y885" s="250">
        <f>+T886+T888+T890</f>
        <v>0.49000000000000005</v>
      </c>
      <c r="Z885" s="253">
        <f>+U886+U888+U890</f>
        <v>0.72000000000000008</v>
      </c>
      <c r="AA885" s="256">
        <f>+V886+V888+V890</f>
        <v>0.98000000000000009</v>
      </c>
      <c r="AB885" s="256">
        <f>+W886+W888+W890</f>
        <v>0.98000000000000009</v>
      </c>
      <c r="AC885" s="369"/>
      <c r="AD885" s="233"/>
      <c r="AE885" s="47"/>
      <c r="AF885" s="228" t="str">
        <f t="shared" si="3452"/>
        <v>EQUILIBRADA</v>
      </c>
      <c r="AG885" s="228" t="str">
        <f>IF(COUNTIF(AF885:AF890,"PARA MEJORAR")&gt;=1,"PARA MEJORAR","BIEN")</f>
        <v>PARA MEJORAR</v>
      </c>
      <c r="AH885" s="236"/>
      <c r="AI885" s="236"/>
      <c r="AJ885" s="376"/>
      <c r="AK885" s="58"/>
      <c r="AL885" s="59"/>
      <c r="AM885" s="59"/>
      <c r="AN885" s="59"/>
      <c r="AO885" s="59"/>
      <c r="AP885" s="60"/>
      <c r="AQ885" s="237"/>
    </row>
    <row r="886" spans="1:43" ht="30" customHeight="1" thickBot="1" x14ac:dyDescent="0.35">
      <c r="A886" s="345"/>
      <c r="B886" s="386"/>
      <c r="C886" s="323"/>
      <c r="D886" s="326"/>
      <c r="E886" s="292"/>
      <c r="F886" s="295"/>
      <c r="G886" s="314"/>
      <c r="H886" s="261"/>
      <c r="I886" s="265"/>
      <c r="J886" s="265"/>
      <c r="K886" s="332"/>
      <c r="L886" s="279"/>
      <c r="M886" s="243"/>
      <c r="N886" s="49" t="s">
        <v>52</v>
      </c>
      <c r="O886" s="99">
        <v>0.25</v>
      </c>
      <c r="P886" s="100">
        <v>0.5</v>
      </c>
      <c r="Q886" s="100">
        <v>0.75</v>
      </c>
      <c r="R886" s="101">
        <v>1</v>
      </c>
      <c r="S886" s="53">
        <f t="shared" ref="S886" si="3589">SUM(O886:O886)*M885</f>
        <v>0.1</v>
      </c>
      <c r="T886" s="54">
        <f t="shared" ref="T886" si="3590">SUM(P886:P886)*M885</f>
        <v>0.2</v>
      </c>
      <c r="U886" s="54">
        <f t="shared" ref="U886" si="3591">SUM(Q886:Q886)*M885</f>
        <v>0.30000000000000004</v>
      </c>
      <c r="V886" s="55">
        <f t="shared" ref="V886" si="3592">SUM(R886:R886)*M885</f>
        <v>0.4</v>
      </c>
      <c r="W886" s="56">
        <f t="shared" si="3403"/>
        <v>0.4</v>
      </c>
      <c r="X886" s="248"/>
      <c r="Y886" s="251"/>
      <c r="Z886" s="254"/>
      <c r="AA886" s="257"/>
      <c r="AB886" s="257"/>
      <c r="AC886" s="369"/>
      <c r="AD886" s="233"/>
      <c r="AE886" s="57"/>
      <c r="AF886" s="235"/>
      <c r="AG886" s="236"/>
      <c r="AH886" s="236"/>
      <c r="AI886" s="236"/>
      <c r="AJ886" s="376"/>
      <c r="AK886" s="69"/>
      <c r="AP886" s="71"/>
      <c r="AQ886" s="238"/>
    </row>
    <row r="887" spans="1:43" ht="30" customHeight="1" x14ac:dyDescent="0.3">
      <c r="A887" s="345"/>
      <c r="B887" s="386"/>
      <c r="C887" s="323"/>
      <c r="D887" s="326"/>
      <c r="E887" s="292"/>
      <c r="F887" s="295"/>
      <c r="G887" s="314"/>
      <c r="H887" s="261"/>
      <c r="I887" s="265"/>
      <c r="J887" s="265"/>
      <c r="K887" s="332"/>
      <c r="L887" s="270" t="s">
        <v>1035</v>
      </c>
      <c r="M887" s="242">
        <v>0.4</v>
      </c>
      <c r="N887" s="72" t="s">
        <v>46</v>
      </c>
      <c r="O887" s="102">
        <v>0.25</v>
      </c>
      <c r="P887" s="103">
        <v>0.5</v>
      </c>
      <c r="Q887" s="103">
        <v>0.75</v>
      </c>
      <c r="R887" s="104">
        <v>1</v>
      </c>
      <c r="S887" s="65">
        <f t="shared" ref="S887" si="3593">SUM(O887:O887)*M887</f>
        <v>0.1</v>
      </c>
      <c r="T887" s="66">
        <f t="shared" ref="T887" si="3594">SUM(P887:P887)*M887</f>
        <v>0.2</v>
      </c>
      <c r="U887" s="66">
        <f t="shared" ref="U887" si="3595">SUM(Q887:Q887)*M887</f>
        <v>0.30000000000000004</v>
      </c>
      <c r="V887" s="67">
        <f t="shared" ref="V887" si="3596">SUM(R887:R887)*M887</f>
        <v>0.4</v>
      </c>
      <c r="W887" s="68">
        <f t="shared" si="3403"/>
        <v>0.4</v>
      </c>
      <c r="X887" s="248"/>
      <c r="Y887" s="251"/>
      <c r="Z887" s="254"/>
      <c r="AA887" s="257"/>
      <c r="AB887" s="257"/>
      <c r="AC887" s="369"/>
      <c r="AD887" s="233"/>
      <c r="AE887" s="47"/>
      <c r="AF887" s="228" t="str">
        <f t="shared" si="3452"/>
        <v>EQUILIBRADA</v>
      </c>
      <c r="AG887" s="236"/>
      <c r="AH887" s="236"/>
      <c r="AI887" s="236"/>
      <c r="AJ887" s="376"/>
      <c r="AK887" s="69"/>
      <c r="AP887" s="71"/>
      <c r="AQ887" s="238"/>
    </row>
    <row r="888" spans="1:43" ht="30" customHeight="1" thickBot="1" x14ac:dyDescent="0.35">
      <c r="A888" s="345"/>
      <c r="B888" s="386"/>
      <c r="C888" s="323"/>
      <c r="D888" s="326"/>
      <c r="E888" s="292"/>
      <c r="F888" s="295"/>
      <c r="G888" s="314"/>
      <c r="H888" s="261"/>
      <c r="I888" s="265"/>
      <c r="J888" s="265"/>
      <c r="K888" s="332"/>
      <c r="L888" s="279"/>
      <c r="M888" s="243"/>
      <c r="N888" s="49" t="s">
        <v>52</v>
      </c>
      <c r="O888" s="99">
        <v>0.25</v>
      </c>
      <c r="P888" s="100">
        <v>0.5</v>
      </c>
      <c r="Q888" s="100">
        <v>0.75</v>
      </c>
      <c r="R888" s="101">
        <v>1</v>
      </c>
      <c r="S888" s="53">
        <f t="shared" ref="S888" si="3597">SUM(O888:O888)*M887</f>
        <v>0.1</v>
      </c>
      <c r="T888" s="54">
        <f t="shared" ref="T888" si="3598">SUM(P888:P888)*M887</f>
        <v>0.2</v>
      </c>
      <c r="U888" s="54">
        <f t="shared" ref="U888" si="3599">SUM(Q888:Q888)*M887</f>
        <v>0.30000000000000004</v>
      </c>
      <c r="V888" s="55">
        <f t="shared" ref="V888" si="3600">SUM(R888:R888)*M887</f>
        <v>0.4</v>
      </c>
      <c r="W888" s="56">
        <f t="shared" si="3403"/>
        <v>0.4</v>
      </c>
      <c r="X888" s="248"/>
      <c r="Y888" s="251"/>
      <c r="Z888" s="254"/>
      <c r="AA888" s="257"/>
      <c r="AB888" s="257"/>
      <c r="AC888" s="369"/>
      <c r="AD888" s="233"/>
      <c r="AE888" s="57"/>
      <c r="AF888" s="235"/>
      <c r="AG888" s="236"/>
      <c r="AH888" s="236"/>
      <c r="AI888" s="236"/>
      <c r="AJ888" s="376"/>
      <c r="AK888" s="69"/>
      <c r="AP888" s="71"/>
      <c r="AQ888" s="238"/>
    </row>
    <row r="889" spans="1:43" ht="30" customHeight="1" x14ac:dyDescent="0.3">
      <c r="A889" s="345"/>
      <c r="B889" s="386"/>
      <c r="C889" s="323"/>
      <c r="D889" s="326"/>
      <c r="E889" s="292"/>
      <c r="F889" s="295"/>
      <c r="G889" s="314"/>
      <c r="H889" s="261"/>
      <c r="I889" s="265"/>
      <c r="J889" s="265"/>
      <c r="K889" s="332"/>
      <c r="L889" s="270" t="s">
        <v>1036</v>
      </c>
      <c r="M889" s="242">
        <v>0.2</v>
      </c>
      <c r="N889" s="72" t="s">
        <v>46</v>
      </c>
      <c r="O889" s="102">
        <v>0</v>
      </c>
      <c r="P889" s="135">
        <v>0.5</v>
      </c>
      <c r="Q889" s="135">
        <v>0.5</v>
      </c>
      <c r="R889" s="136">
        <v>1</v>
      </c>
      <c r="S889" s="65">
        <f t="shared" ref="S889" si="3601">SUM(O889:O889)*M889</f>
        <v>0</v>
      </c>
      <c r="T889" s="66">
        <f t="shared" ref="T889" si="3602">SUM(P889:P889)*M889</f>
        <v>0.1</v>
      </c>
      <c r="U889" s="66">
        <f t="shared" ref="U889" si="3603">SUM(Q889:Q889)*M889</f>
        <v>0.1</v>
      </c>
      <c r="V889" s="67">
        <f t="shared" ref="V889" si="3604">SUM(R889:R889)*M889</f>
        <v>0.2</v>
      </c>
      <c r="W889" s="68">
        <f t="shared" si="3403"/>
        <v>0.2</v>
      </c>
      <c r="X889" s="248"/>
      <c r="Y889" s="251"/>
      <c r="Z889" s="254"/>
      <c r="AA889" s="257"/>
      <c r="AB889" s="257"/>
      <c r="AC889" s="369"/>
      <c r="AD889" s="233"/>
      <c r="AE889" s="47"/>
      <c r="AF889" s="228" t="str">
        <f t="shared" si="3452"/>
        <v>PARA MEJORAR</v>
      </c>
      <c r="AG889" s="236"/>
      <c r="AH889" s="236"/>
      <c r="AI889" s="236"/>
      <c r="AJ889" s="376"/>
      <c r="AK889" s="69"/>
      <c r="AP889" s="71"/>
      <c r="AQ889" s="238"/>
    </row>
    <row r="890" spans="1:43" ht="30" customHeight="1" thickBot="1" x14ac:dyDescent="0.35">
      <c r="A890" s="345"/>
      <c r="B890" s="386"/>
      <c r="C890" s="324"/>
      <c r="D890" s="327"/>
      <c r="E890" s="293"/>
      <c r="F890" s="296"/>
      <c r="G890" s="315"/>
      <c r="H890" s="262"/>
      <c r="I890" s="266"/>
      <c r="J890" s="266"/>
      <c r="K890" s="333"/>
      <c r="L890" s="271"/>
      <c r="M890" s="245"/>
      <c r="N890" s="73" t="s">
        <v>52</v>
      </c>
      <c r="O890" s="107">
        <v>0.1</v>
      </c>
      <c r="P890" s="108">
        <v>0.45</v>
      </c>
      <c r="Q890" s="108">
        <v>0.6</v>
      </c>
      <c r="R890" s="109">
        <v>0.9</v>
      </c>
      <c r="S890" s="85">
        <f t="shared" ref="S890" si="3605">SUM(O890:O890)*M889</f>
        <v>2.0000000000000004E-2</v>
      </c>
      <c r="T890" s="86">
        <f t="shared" ref="T890" si="3606">SUM(P890:P890)*M889</f>
        <v>9.0000000000000011E-2</v>
      </c>
      <c r="U890" s="86">
        <f t="shared" ref="U890" si="3607">SUM(Q890:Q890)*M889</f>
        <v>0.12</v>
      </c>
      <c r="V890" s="87">
        <f t="shared" ref="V890" si="3608">SUM(R890:R890)*M889</f>
        <v>0.18000000000000002</v>
      </c>
      <c r="W890" s="88">
        <f t="shared" si="3403"/>
        <v>0.18000000000000002</v>
      </c>
      <c r="X890" s="249"/>
      <c r="Y890" s="252"/>
      <c r="Z890" s="255"/>
      <c r="AA890" s="258"/>
      <c r="AB890" s="258"/>
      <c r="AC890" s="369"/>
      <c r="AD890" s="234"/>
      <c r="AE890" s="57"/>
      <c r="AF890" s="235"/>
      <c r="AG890" s="229"/>
      <c r="AH890" s="229"/>
      <c r="AI890" s="236"/>
      <c r="AJ890" s="376"/>
      <c r="AK890" s="69"/>
      <c r="AP890" s="71"/>
      <c r="AQ890" s="239"/>
    </row>
    <row r="891" spans="1:43" ht="30.75" customHeight="1" x14ac:dyDescent="0.3">
      <c r="A891" s="137"/>
      <c r="B891" s="386"/>
      <c r="C891" s="307">
        <v>65</v>
      </c>
      <c r="D891" s="310" t="s">
        <v>1037</v>
      </c>
      <c r="E891" s="291">
        <v>66</v>
      </c>
      <c r="F891" s="294" t="s">
        <v>1038</v>
      </c>
      <c r="G891" s="313" t="s">
        <v>1039</v>
      </c>
      <c r="H891" s="304">
        <v>118</v>
      </c>
      <c r="I891" s="300" t="s">
        <v>1040</v>
      </c>
      <c r="J891" s="300" t="s">
        <v>1041</v>
      </c>
      <c r="K891" s="328">
        <f>(33/33)</f>
        <v>1</v>
      </c>
      <c r="L891" s="302" t="s">
        <v>1042</v>
      </c>
      <c r="M891" s="303">
        <v>0.5</v>
      </c>
      <c r="N891" s="39" t="s">
        <v>46</v>
      </c>
      <c r="O891" s="40">
        <v>0.25</v>
      </c>
      <c r="P891" s="41">
        <v>0.75</v>
      </c>
      <c r="Q891" s="41">
        <v>1</v>
      </c>
      <c r="R891" s="42">
        <v>1</v>
      </c>
      <c r="S891" s="43">
        <f t="shared" ref="S891" si="3609">SUM(O891:O891)*M891</f>
        <v>0.125</v>
      </c>
      <c r="T891" s="44">
        <f t="shared" ref="T891" si="3610">SUM(P891:P891)*M891</f>
        <v>0.375</v>
      </c>
      <c r="U891" s="44">
        <f t="shared" ref="U891" si="3611">SUM(Q891:Q891)*M891</f>
        <v>0.5</v>
      </c>
      <c r="V891" s="45">
        <f t="shared" ref="V891" si="3612">SUM(R891:R891)*M891</f>
        <v>0.5</v>
      </c>
      <c r="W891" s="46">
        <f t="shared" si="3403"/>
        <v>0.5</v>
      </c>
      <c r="X891" s="247">
        <f>+S892+S894</f>
        <v>0.1</v>
      </c>
      <c r="Y891" s="250">
        <f>+T892+T894</f>
        <v>0.27500000000000002</v>
      </c>
      <c r="Z891" s="253">
        <f>+U892+U894</f>
        <v>0.75</v>
      </c>
      <c r="AA891" s="256">
        <f>+V892+V894</f>
        <v>1</v>
      </c>
      <c r="AB891" s="256">
        <f>+W892+W894</f>
        <v>1</v>
      </c>
      <c r="AC891" s="369"/>
      <c r="AD891" s="232" t="s">
        <v>1043</v>
      </c>
      <c r="AE891" s="47"/>
      <c r="AF891" s="228" t="str">
        <f t="shared" si="3452"/>
        <v>EQUILIBRADA</v>
      </c>
      <c r="AG891" s="228" t="str">
        <f>IF(COUNTIF(AF891:AF894,"PARA MEJORAR")&gt;=1,"PARA MEJORAR","BIEN")</f>
        <v>BIEN</v>
      </c>
      <c r="AH891" s="228" t="str">
        <f>IF(COUNTIF(AG891:AG894,"PARA MEJORAR")&gt;=1,"PARA MEJORAR","BIEN")</f>
        <v>BIEN</v>
      </c>
      <c r="AI891" s="236"/>
      <c r="AJ891" s="376"/>
      <c r="AK891" s="58"/>
      <c r="AL891" s="59"/>
      <c r="AM891" s="59"/>
      <c r="AN891" s="59"/>
      <c r="AO891" s="59"/>
      <c r="AP891" s="60"/>
      <c r="AQ891" s="237"/>
    </row>
    <row r="892" spans="1:43" ht="30" customHeight="1" thickBot="1" x14ac:dyDescent="0.35">
      <c r="A892" s="137"/>
      <c r="B892" s="386"/>
      <c r="C892" s="308"/>
      <c r="D892" s="311"/>
      <c r="E892" s="292"/>
      <c r="F892" s="295"/>
      <c r="G892" s="314"/>
      <c r="H892" s="261"/>
      <c r="I892" s="265"/>
      <c r="J892" s="265"/>
      <c r="K892" s="329"/>
      <c r="L892" s="279"/>
      <c r="M892" s="243"/>
      <c r="N892" s="49" t="s">
        <v>52</v>
      </c>
      <c r="O892" s="50">
        <v>0.2</v>
      </c>
      <c r="P892" s="51">
        <v>0.3</v>
      </c>
      <c r="Q892" s="51">
        <v>1</v>
      </c>
      <c r="R892" s="52">
        <v>1</v>
      </c>
      <c r="S892" s="53">
        <f t="shared" ref="S892" si="3613">SUM(O892:O892)*M891</f>
        <v>0.1</v>
      </c>
      <c r="T892" s="54">
        <f t="shared" ref="T892" si="3614">SUM(P892:P892)*M891</f>
        <v>0.15</v>
      </c>
      <c r="U892" s="54">
        <f t="shared" ref="U892" si="3615">SUM(Q892:Q892)*M891</f>
        <v>0.5</v>
      </c>
      <c r="V892" s="55">
        <f t="shared" ref="V892" si="3616">SUM(R892:R892)*M891</f>
        <v>0.5</v>
      </c>
      <c r="W892" s="56">
        <f t="shared" si="3403"/>
        <v>0.5</v>
      </c>
      <c r="X892" s="248"/>
      <c r="Y892" s="251"/>
      <c r="Z892" s="254"/>
      <c r="AA892" s="257"/>
      <c r="AB892" s="257"/>
      <c r="AC892" s="369"/>
      <c r="AD892" s="233"/>
      <c r="AE892" s="57"/>
      <c r="AF892" s="235"/>
      <c r="AG892" s="236"/>
      <c r="AH892" s="236"/>
      <c r="AI892" s="236"/>
      <c r="AJ892" s="376"/>
      <c r="AK892" s="69"/>
      <c r="AP892" s="71"/>
      <c r="AQ892" s="238"/>
    </row>
    <row r="893" spans="1:43" ht="30" customHeight="1" x14ac:dyDescent="0.3">
      <c r="A893" s="137"/>
      <c r="B893" s="386"/>
      <c r="C893" s="308"/>
      <c r="D893" s="311"/>
      <c r="E893" s="292"/>
      <c r="F893" s="295"/>
      <c r="G893" s="314"/>
      <c r="H893" s="261"/>
      <c r="I893" s="265"/>
      <c r="J893" s="265"/>
      <c r="K893" s="329"/>
      <c r="L893" s="270" t="s">
        <v>1044</v>
      </c>
      <c r="M893" s="242">
        <v>0.5</v>
      </c>
      <c r="N893" s="72" t="s">
        <v>46</v>
      </c>
      <c r="O893" s="91">
        <v>0</v>
      </c>
      <c r="P893" s="90">
        <v>0</v>
      </c>
      <c r="Q893" s="90">
        <v>0.5</v>
      </c>
      <c r="R893" s="89">
        <v>1</v>
      </c>
      <c r="S893" s="65">
        <f t="shared" ref="S893" si="3617">SUM(O893:O893)*M893</f>
        <v>0</v>
      </c>
      <c r="T893" s="66">
        <f t="shared" ref="T893" si="3618">SUM(P893:P893)*M893</f>
        <v>0</v>
      </c>
      <c r="U893" s="66">
        <f t="shared" ref="U893" si="3619">SUM(Q893:Q893)*M893</f>
        <v>0.25</v>
      </c>
      <c r="V893" s="67">
        <f t="shared" ref="V893" si="3620">SUM(R893:R893)*M893</f>
        <v>0.5</v>
      </c>
      <c r="W893" s="68">
        <f t="shared" si="3403"/>
        <v>0.5</v>
      </c>
      <c r="X893" s="248"/>
      <c r="Y893" s="251"/>
      <c r="Z893" s="254"/>
      <c r="AA893" s="257"/>
      <c r="AB893" s="257"/>
      <c r="AC893" s="369"/>
      <c r="AD893" s="233"/>
      <c r="AE893" s="47"/>
      <c r="AF893" s="228" t="str">
        <f t="shared" si="3452"/>
        <v>EQUILIBRADA</v>
      </c>
      <c r="AG893" s="236"/>
      <c r="AH893" s="236"/>
      <c r="AI893" s="236"/>
      <c r="AJ893" s="376"/>
      <c r="AK893" s="69"/>
      <c r="AP893" s="71"/>
      <c r="AQ893" s="238"/>
    </row>
    <row r="894" spans="1:43" ht="30" customHeight="1" thickBot="1" x14ac:dyDescent="0.35">
      <c r="A894" s="137"/>
      <c r="B894" s="386"/>
      <c r="C894" s="309"/>
      <c r="D894" s="312"/>
      <c r="E894" s="293"/>
      <c r="F894" s="296"/>
      <c r="G894" s="315"/>
      <c r="H894" s="262"/>
      <c r="I894" s="266"/>
      <c r="J894" s="266"/>
      <c r="K894" s="330"/>
      <c r="L894" s="271"/>
      <c r="M894" s="245"/>
      <c r="N894" s="73" t="s">
        <v>52</v>
      </c>
      <c r="O894" s="74">
        <v>0</v>
      </c>
      <c r="P894" s="75">
        <v>0.25</v>
      </c>
      <c r="Q894" s="75">
        <v>0.5</v>
      </c>
      <c r="R894" s="76">
        <v>1</v>
      </c>
      <c r="S894" s="85">
        <f t="shared" ref="S894" si="3621">SUM(O894:O894)*M893</f>
        <v>0</v>
      </c>
      <c r="T894" s="86">
        <f t="shared" ref="T894" si="3622">SUM(P894:P894)*M893</f>
        <v>0.125</v>
      </c>
      <c r="U894" s="86">
        <f t="shared" ref="U894" si="3623">SUM(Q894:Q894)*M893</f>
        <v>0.25</v>
      </c>
      <c r="V894" s="87">
        <f t="shared" ref="V894" si="3624">SUM(R894:R894)*M893</f>
        <v>0.5</v>
      </c>
      <c r="W894" s="88">
        <f t="shared" si="3403"/>
        <v>0.5</v>
      </c>
      <c r="X894" s="249"/>
      <c r="Y894" s="252"/>
      <c r="Z894" s="255"/>
      <c r="AA894" s="258"/>
      <c r="AB894" s="258"/>
      <c r="AC894" s="369"/>
      <c r="AD894" s="234"/>
      <c r="AE894" s="57"/>
      <c r="AF894" s="235"/>
      <c r="AG894" s="229"/>
      <c r="AH894" s="229"/>
      <c r="AI894" s="236"/>
      <c r="AJ894" s="376"/>
      <c r="AK894" s="69"/>
      <c r="AP894" s="71"/>
      <c r="AQ894" s="239"/>
    </row>
    <row r="895" spans="1:43" ht="27.75" customHeight="1" x14ac:dyDescent="0.3">
      <c r="A895" s="320"/>
      <c r="B895" s="386"/>
      <c r="C895" s="322">
        <v>66</v>
      </c>
      <c r="D895" s="325" t="s">
        <v>1045</v>
      </c>
      <c r="E895" s="291">
        <v>67</v>
      </c>
      <c r="F895" s="294" t="s">
        <v>1046</v>
      </c>
      <c r="G895" s="313" t="s">
        <v>1047</v>
      </c>
      <c r="H895" s="304">
        <v>119</v>
      </c>
      <c r="I895" s="300" t="s">
        <v>1048</v>
      </c>
      <c r="J895" s="300" t="s">
        <v>1049</v>
      </c>
      <c r="K895" s="317" t="s">
        <v>1050</v>
      </c>
      <c r="L895" s="302" t="s">
        <v>1051</v>
      </c>
      <c r="M895" s="303">
        <v>0.4</v>
      </c>
      <c r="N895" s="39" t="s">
        <v>46</v>
      </c>
      <c r="O895" s="63">
        <v>0.25</v>
      </c>
      <c r="P895" s="63">
        <v>0.75</v>
      </c>
      <c r="Q895" s="63">
        <v>1</v>
      </c>
      <c r="R895" s="64">
        <v>1</v>
      </c>
      <c r="S895" s="43">
        <f t="shared" ref="S895" si="3625">SUM(O895:O895)*M895</f>
        <v>0.1</v>
      </c>
      <c r="T895" s="44">
        <f t="shared" ref="T895" si="3626">SUM(P895:P895)*M895</f>
        <v>0.30000000000000004</v>
      </c>
      <c r="U895" s="44">
        <f t="shared" ref="U895" si="3627">SUM(Q895:Q895)*M895</f>
        <v>0.4</v>
      </c>
      <c r="V895" s="45">
        <f t="shared" ref="V895" si="3628">SUM(R895:R895)*M895</f>
        <v>0.4</v>
      </c>
      <c r="W895" s="46">
        <f t="shared" si="3403"/>
        <v>0.4</v>
      </c>
      <c r="X895" s="247">
        <f>+S896+S898+S900</f>
        <v>0.2</v>
      </c>
      <c r="Y895" s="250">
        <f>+T896+T898+T900</f>
        <v>0.44</v>
      </c>
      <c r="Z895" s="253">
        <f>+U896+U898+U900</f>
        <v>0.92000000000000015</v>
      </c>
      <c r="AA895" s="256">
        <f>+V896+V898+V900</f>
        <v>1</v>
      </c>
      <c r="AB895" s="256">
        <f>+W896+W898+W900</f>
        <v>1</v>
      </c>
      <c r="AC895" s="369"/>
      <c r="AD895" s="232" t="s">
        <v>1043</v>
      </c>
      <c r="AE895" s="47"/>
      <c r="AF895" s="228" t="str">
        <f t="shared" si="3452"/>
        <v>EQUILIBRADA</v>
      </c>
      <c r="AG895" s="228" t="str">
        <f>IF(COUNTIF(AF895:AF900,"PARA MEJORAR")&gt;=1,"PARA MEJORAR","BIEN")</f>
        <v>BIEN</v>
      </c>
      <c r="AH895" s="228" t="str">
        <f>IF(COUNTIF(AG895:AG900,"PARA MEJORAR")&gt;=1,"PARA MEJORAR","BIEN")</f>
        <v>BIEN</v>
      </c>
      <c r="AI895" s="236"/>
      <c r="AJ895" s="376"/>
      <c r="AK895" s="58"/>
      <c r="AL895" s="59"/>
      <c r="AM895" s="59"/>
      <c r="AN895" s="59"/>
      <c r="AO895" s="59"/>
      <c r="AP895" s="60"/>
      <c r="AQ895" s="237"/>
    </row>
    <row r="896" spans="1:43" ht="30" customHeight="1" thickBot="1" x14ac:dyDescent="0.35">
      <c r="A896" s="320"/>
      <c r="B896" s="386"/>
      <c r="C896" s="323"/>
      <c r="D896" s="326"/>
      <c r="E896" s="292"/>
      <c r="F896" s="295"/>
      <c r="G896" s="314"/>
      <c r="H896" s="261"/>
      <c r="I896" s="265"/>
      <c r="J896" s="265"/>
      <c r="K896" s="318"/>
      <c r="L896" s="279"/>
      <c r="M896" s="243"/>
      <c r="N896" s="49" t="s">
        <v>52</v>
      </c>
      <c r="O896" s="51">
        <v>0.25</v>
      </c>
      <c r="P896" s="51">
        <v>0.6</v>
      </c>
      <c r="Q896" s="51">
        <v>1</v>
      </c>
      <c r="R896" s="52">
        <v>1</v>
      </c>
      <c r="S896" s="53">
        <f t="shared" ref="S896" si="3629">SUM(O896:O896)*M895</f>
        <v>0.1</v>
      </c>
      <c r="T896" s="54">
        <f t="shared" ref="T896" si="3630">SUM(P896:P896)*M895</f>
        <v>0.24</v>
      </c>
      <c r="U896" s="54">
        <f t="shared" ref="U896" si="3631">SUM(Q896:Q896)*M895</f>
        <v>0.4</v>
      </c>
      <c r="V896" s="55">
        <f t="shared" ref="V896" si="3632">SUM(R896:R896)*M895</f>
        <v>0.4</v>
      </c>
      <c r="W896" s="56">
        <f t="shared" si="3403"/>
        <v>0.4</v>
      </c>
      <c r="X896" s="248"/>
      <c r="Y896" s="251"/>
      <c r="Z896" s="254"/>
      <c r="AA896" s="257"/>
      <c r="AB896" s="257"/>
      <c r="AC896" s="369"/>
      <c r="AD896" s="233"/>
      <c r="AE896" s="57"/>
      <c r="AF896" s="235"/>
      <c r="AG896" s="236"/>
      <c r="AH896" s="236"/>
      <c r="AI896" s="236"/>
      <c r="AJ896" s="376"/>
      <c r="AK896" s="69"/>
      <c r="AP896" s="71"/>
      <c r="AQ896" s="238"/>
    </row>
    <row r="897" spans="1:43" ht="30" customHeight="1" x14ac:dyDescent="0.3">
      <c r="A897" s="320"/>
      <c r="B897" s="386"/>
      <c r="C897" s="323"/>
      <c r="D897" s="326"/>
      <c r="E897" s="292"/>
      <c r="F897" s="295"/>
      <c r="G897" s="314"/>
      <c r="H897" s="261"/>
      <c r="I897" s="265"/>
      <c r="J897" s="265"/>
      <c r="K897" s="318"/>
      <c r="L897" s="270" t="s">
        <v>1052</v>
      </c>
      <c r="M897" s="242">
        <v>0.4</v>
      </c>
      <c r="N897" s="72" t="s">
        <v>46</v>
      </c>
      <c r="O897" s="90">
        <v>0.25</v>
      </c>
      <c r="P897" s="90">
        <v>0.5</v>
      </c>
      <c r="Q897" s="90">
        <v>1</v>
      </c>
      <c r="R897" s="89">
        <v>1</v>
      </c>
      <c r="S897" s="65">
        <f t="shared" ref="S897" si="3633">SUM(O897:O897)*M897</f>
        <v>0.1</v>
      </c>
      <c r="T897" s="66">
        <f t="shared" ref="T897" si="3634">SUM(P897:P897)*M897</f>
        <v>0.2</v>
      </c>
      <c r="U897" s="66">
        <f t="shared" ref="U897" si="3635">SUM(Q897:Q897)*M897</f>
        <v>0.4</v>
      </c>
      <c r="V897" s="67">
        <f t="shared" ref="V897" si="3636">SUM(R897:R897)*M897</f>
        <v>0.4</v>
      </c>
      <c r="W897" s="68">
        <f t="shared" si="3403"/>
        <v>0.4</v>
      </c>
      <c r="X897" s="248"/>
      <c r="Y897" s="251"/>
      <c r="Z897" s="254"/>
      <c r="AA897" s="257"/>
      <c r="AB897" s="257"/>
      <c r="AC897" s="369"/>
      <c r="AD897" s="233"/>
      <c r="AE897" s="47"/>
      <c r="AF897" s="228" t="str">
        <f t="shared" si="3452"/>
        <v>EQUILIBRADA</v>
      </c>
      <c r="AG897" s="236"/>
      <c r="AH897" s="236"/>
      <c r="AI897" s="236"/>
      <c r="AJ897" s="376"/>
      <c r="AK897" s="69"/>
      <c r="AP897" s="71"/>
      <c r="AQ897" s="238"/>
    </row>
    <row r="898" spans="1:43" ht="30" customHeight="1" thickBot="1" x14ac:dyDescent="0.35">
      <c r="A898" s="320"/>
      <c r="B898" s="386"/>
      <c r="C898" s="323"/>
      <c r="D898" s="326"/>
      <c r="E898" s="292"/>
      <c r="F898" s="295"/>
      <c r="G898" s="314"/>
      <c r="H898" s="261"/>
      <c r="I898" s="265"/>
      <c r="J898" s="265"/>
      <c r="K898" s="318"/>
      <c r="L898" s="279"/>
      <c r="M898" s="243"/>
      <c r="N898" s="49" t="s">
        <v>52</v>
      </c>
      <c r="O898" s="51">
        <v>0.25</v>
      </c>
      <c r="P898" s="51">
        <v>0.5</v>
      </c>
      <c r="Q898" s="51">
        <v>0.8</v>
      </c>
      <c r="R898" s="52">
        <v>1</v>
      </c>
      <c r="S898" s="53">
        <f t="shared" ref="S898" si="3637">SUM(O898:O898)*M897</f>
        <v>0.1</v>
      </c>
      <c r="T898" s="54">
        <f t="shared" ref="T898" si="3638">SUM(P898:P898)*M897</f>
        <v>0.2</v>
      </c>
      <c r="U898" s="54">
        <f t="shared" ref="U898" si="3639">SUM(Q898:Q898)*M897</f>
        <v>0.32000000000000006</v>
      </c>
      <c r="V898" s="55">
        <f t="shared" ref="V898" si="3640">SUM(R898:R898)*M897</f>
        <v>0.4</v>
      </c>
      <c r="W898" s="56">
        <f t="shared" si="3403"/>
        <v>0.4</v>
      </c>
      <c r="X898" s="248"/>
      <c r="Y898" s="251"/>
      <c r="Z898" s="254"/>
      <c r="AA898" s="257"/>
      <c r="AB898" s="257"/>
      <c r="AC898" s="369"/>
      <c r="AD898" s="233"/>
      <c r="AE898" s="57"/>
      <c r="AF898" s="235"/>
      <c r="AG898" s="236"/>
      <c r="AH898" s="236"/>
      <c r="AI898" s="236"/>
      <c r="AJ898" s="376"/>
      <c r="AK898" s="69"/>
      <c r="AP898" s="71"/>
      <c r="AQ898" s="238"/>
    </row>
    <row r="899" spans="1:43" ht="30" customHeight="1" x14ac:dyDescent="0.3">
      <c r="A899" s="320"/>
      <c r="B899" s="386"/>
      <c r="C899" s="323"/>
      <c r="D899" s="326"/>
      <c r="E899" s="292"/>
      <c r="F899" s="295"/>
      <c r="G899" s="314"/>
      <c r="H899" s="261"/>
      <c r="I899" s="265"/>
      <c r="J899" s="265"/>
      <c r="K899" s="318"/>
      <c r="L899" s="270" t="s">
        <v>1053</v>
      </c>
      <c r="M899" s="242">
        <v>0.2</v>
      </c>
      <c r="N899" s="72" t="s">
        <v>46</v>
      </c>
      <c r="O899" s="90">
        <v>0</v>
      </c>
      <c r="P899" s="90">
        <v>0</v>
      </c>
      <c r="Q899" s="90">
        <v>0.5</v>
      </c>
      <c r="R899" s="89">
        <v>1</v>
      </c>
      <c r="S899" s="65">
        <f t="shared" ref="S899" si="3641">SUM(O899:O899)*M899</f>
        <v>0</v>
      </c>
      <c r="T899" s="66">
        <f t="shared" ref="T899" si="3642">SUM(P899:P899)*M899</f>
        <v>0</v>
      </c>
      <c r="U899" s="66">
        <f t="shared" ref="U899" si="3643">SUM(Q899:Q899)*M899</f>
        <v>0.1</v>
      </c>
      <c r="V899" s="67">
        <f t="shared" ref="V899" si="3644">SUM(R899:R899)*M899</f>
        <v>0.2</v>
      </c>
      <c r="W899" s="68">
        <f t="shared" si="3403"/>
        <v>0.2</v>
      </c>
      <c r="X899" s="248"/>
      <c r="Y899" s="251"/>
      <c r="Z899" s="254"/>
      <c r="AA899" s="257"/>
      <c r="AB899" s="257"/>
      <c r="AC899" s="369"/>
      <c r="AD899" s="233"/>
      <c r="AE899" s="47"/>
      <c r="AF899" s="228" t="str">
        <f t="shared" si="3452"/>
        <v>EQUILIBRADA</v>
      </c>
      <c r="AG899" s="236"/>
      <c r="AH899" s="236"/>
      <c r="AI899" s="236"/>
      <c r="AJ899" s="376"/>
      <c r="AK899" s="69"/>
      <c r="AP899" s="71"/>
      <c r="AQ899" s="238"/>
    </row>
    <row r="900" spans="1:43" ht="30" customHeight="1" thickBot="1" x14ac:dyDescent="0.35">
      <c r="A900" s="320"/>
      <c r="B900" s="386"/>
      <c r="C900" s="324"/>
      <c r="D900" s="327"/>
      <c r="E900" s="293"/>
      <c r="F900" s="296"/>
      <c r="G900" s="315"/>
      <c r="H900" s="262"/>
      <c r="I900" s="266"/>
      <c r="J900" s="266"/>
      <c r="K900" s="319"/>
      <c r="L900" s="271"/>
      <c r="M900" s="245"/>
      <c r="N900" s="73" t="s">
        <v>52</v>
      </c>
      <c r="O900" s="127">
        <v>0</v>
      </c>
      <c r="P900" s="127">
        <v>0</v>
      </c>
      <c r="Q900" s="127">
        <v>1</v>
      </c>
      <c r="R900" s="128">
        <v>1</v>
      </c>
      <c r="S900" s="85">
        <f t="shared" ref="S900" si="3645">SUM(O900:O900)*M899</f>
        <v>0</v>
      </c>
      <c r="T900" s="86">
        <f t="shared" ref="T900" si="3646">SUM(P900:P900)*M899</f>
        <v>0</v>
      </c>
      <c r="U900" s="86">
        <f t="shared" ref="U900" si="3647">SUM(Q900:Q900)*M899</f>
        <v>0.2</v>
      </c>
      <c r="V900" s="87">
        <f t="shared" ref="V900" si="3648">SUM(R900:R900)*M899</f>
        <v>0.2</v>
      </c>
      <c r="W900" s="88">
        <f t="shared" si="3403"/>
        <v>0.2</v>
      </c>
      <c r="X900" s="249"/>
      <c r="Y900" s="252"/>
      <c r="Z900" s="255"/>
      <c r="AA900" s="258"/>
      <c r="AB900" s="258"/>
      <c r="AC900" s="369"/>
      <c r="AD900" s="234"/>
      <c r="AE900" s="57"/>
      <c r="AF900" s="235"/>
      <c r="AG900" s="229"/>
      <c r="AH900" s="229"/>
      <c r="AI900" s="236"/>
      <c r="AJ900" s="376"/>
      <c r="AK900" s="69"/>
      <c r="AP900" s="71"/>
      <c r="AQ900" s="239"/>
    </row>
    <row r="901" spans="1:43" ht="30" customHeight="1" x14ac:dyDescent="0.3">
      <c r="A901" s="320"/>
      <c r="B901" s="386"/>
      <c r="C901" s="322">
        <v>67</v>
      </c>
      <c r="D901" s="325" t="s">
        <v>1054</v>
      </c>
      <c r="E901" s="291">
        <v>68</v>
      </c>
      <c r="F901" s="294" t="s">
        <v>1055</v>
      </c>
      <c r="G901" s="313" t="s">
        <v>1056</v>
      </c>
      <c r="H901" s="304">
        <v>120</v>
      </c>
      <c r="I901" s="300" t="s">
        <v>1057</v>
      </c>
      <c r="J901" s="300" t="s">
        <v>1058</v>
      </c>
      <c r="K901" s="316">
        <v>1</v>
      </c>
      <c r="L901" s="302" t="s">
        <v>1059</v>
      </c>
      <c r="M901" s="303">
        <v>0.2</v>
      </c>
      <c r="N901" s="39" t="s">
        <v>46</v>
      </c>
      <c r="O901" s="40">
        <v>1</v>
      </c>
      <c r="P901" s="41">
        <v>1</v>
      </c>
      <c r="Q901" s="41">
        <v>1</v>
      </c>
      <c r="R901" s="42">
        <v>1</v>
      </c>
      <c r="S901" s="43">
        <f t="shared" ref="S901" si="3649">SUM(O901:O901)*M901</f>
        <v>0.2</v>
      </c>
      <c r="T901" s="44">
        <f t="shared" ref="T901" si="3650">SUM(P901:P901)*M901</f>
        <v>0.2</v>
      </c>
      <c r="U901" s="44">
        <f t="shared" ref="U901" si="3651">SUM(Q901:Q901)*M901</f>
        <v>0.2</v>
      </c>
      <c r="V901" s="45">
        <f t="shared" ref="V901" si="3652">SUM(R901:R901)*M901</f>
        <v>0.2</v>
      </c>
      <c r="W901" s="46">
        <f t="shared" si="3403"/>
        <v>0.2</v>
      </c>
      <c r="X901" s="247">
        <f>+S902+S904+S906+S908+S910</f>
        <v>0.25</v>
      </c>
      <c r="Y901" s="250">
        <f>+T902+T904+T906+T908+T910</f>
        <v>0.59200000000000008</v>
      </c>
      <c r="Z901" s="253">
        <f>+U902+U904+U906+U908+U910</f>
        <v>0.81</v>
      </c>
      <c r="AA901" s="256">
        <f>+V902+V904+V906+V908+V910</f>
        <v>1</v>
      </c>
      <c r="AB901" s="256">
        <f>+W902+W904+W906+W908+W910</f>
        <v>1</v>
      </c>
      <c r="AC901" s="369"/>
      <c r="AD901" s="232" t="s">
        <v>1060</v>
      </c>
      <c r="AE901" s="47"/>
      <c r="AF901" s="228" t="str">
        <f t="shared" si="3452"/>
        <v>EQUILIBRADA</v>
      </c>
      <c r="AG901" s="228" t="str">
        <f>IF(COUNTIF(AF901:AF910,"PARA MEJORAR")&gt;=1,"PARA MEJORAR","BIEN")</f>
        <v>BIEN</v>
      </c>
      <c r="AH901" s="228" t="str">
        <f>IF(COUNTIF(AG901:AG910,"PARA MEJORAR")&gt;=1,"PARA MEJORAR","BIEN")</f>
        <v>BIEN</v>
      </c>
      <c r="AI901" s="236"/>
      <c r="AJ901" s="376"/>
      <c r="AK901" s="58"/>
      <c r="AL901" s="59"/>
      <c r="AM901" s="59"/>
      <c r="AN901" s="59"/>
      <c r="AO901" s="59"/>
      <c r="AP901" s="60"/>
      <c r="AQ901" s="237"/>
    </row>
    <row r="902" spans="1:43" ht="30" customHeight="1" thickBot="1" x14ac:dyDescent="0.35">
      <c r="A902" s="320"/>
      <c r="B902" s="386"/>
      <c r="C902" s="323"/>
      <c r="D902" s="326"/>
      <c r="E902" s="292"/>
      <c r="F902" s="295"/>
      <c r="G902" s="314"/>
      <c r="H902" s="261"/>
      <c r="I902" s="265"/>
      <c r="J902" s="265"/>
      <c r="K902" s="267"/>
      <c r="L902" s="279"/>
      <c r="M902" s="243"/>
      <c r="N902" s="49" t="s">
        <v>52</v>
      </c>
      <c r="O902" s="50">
        <v>1</v>
      </c>
      <c r="P902" s="51">
        <v>1</v>
      </c>
      <c r="Q902" s="51">
        <v>1</v>
      </c>
      <c r="R902" s="52">
        <v>1</v>
      </c>
      <c r="S902" s="53">
        <f t="shared" ref="S902" si="3653">SUM(O902:O902)*M901</f>
        <v>0.2</v>
      </c>
      <c r="T902" s="54">
        <f t="shared" ref="T902" si="3654">SUM(P902:P902)*M901</f>
        <v>0.2</v>
      </c>
      <c r="U902" s="54">
        <f t="shared" ref="U902" si="3655">SUM(Q902:Q902)*M901</f>
        <v>0.2</v>
      </c>
      <c r="V902" s="55">
        <f t="shared" ref="V902" si="3656">SUM(R902:R902)*M901</f>
        <v>0.2</v>
      </c>
      <c r="W902" s="56">
        <f t="shared" si="3403"/>
        <v>0.2</v>
      </c>
      <c r="X902" s="248"/>
      <c r="Y902" s="251"/>
      <c r="Z902" s="254"/>
      <c r="AA902" s="257"/>
      <c r="AB902" s="257"/>
      <c r="AC902" s="369"/>
      <c r="AD902" s="233"/>
      <c r="AE902" s="57"/>
      <c r="AF902" s="235"/>
      <c r="AG902" s="236"/>
      <c r="AH902" s="236"/>
      <c r="AI902" s="236"/>
      <c r="AJ902" s="376"/>
      <c r="AK902" s="69"/>
      <c r="AP902" s="71"/>
      <c r="AQ902" s="238"/>
    </row>
    <row r="903" spans="1:43" ht="39.950000000000003" customHeight="1" x14ac:dyDescent="0.3">
      <c r="A903" s="320"/>
      <c r="B903" s="386"/>
      <c r="C903" s="323"/>
      <c r="D903" s="326"/>
      <c r="E903" s="292"/>
      <c r="F903" s="295"/>
      <c r="G903" s="314"/>
      <c r="H903" s="261"/>
      <c r="I903" s="265"/>
      <c r="J903" s="265"/>
      <c r="K903" s="267"/>
      <c r="L903" s="270" t="s">
        <v>1061</v>
      </c>
      <c r="M903" s="242">
        <v>0.2</v>
      </c>
      <c r="N903" s="72" t="s">
        <v>46</v>
      </c>
      <c r="O903" s="91">
        <v>0</v>
      </c>
      <c r="P903" s="90">
        <v>0.33</v>
      </c>
      <c r="Q903" s="90">
        <v>0.66</v>
      </c>
      <c r="R903" s="89">
        <v>1</v>
      </c>
      <c r="S903" s="65">
        <f t="shared" ref="S903" si="3657">SUM(O903:O903)*M903</f>
        <v>0</v>
      </c>
      <c r="T903" s="66">
        <f t="shared" ref="T903" si="3658">SUM(P903:P903)*M903</f>
        <v>6.6000000000000003E-2</v>
      </c>
      <c r="U903" s="66">
        <f t="shared" ref="U903" si="3659">SUM(Q903:Q903)*M903</f>
        <v>0.13200000000000001</v>
      </c>
      <c r="V903" s="67">
        <f t="shared" ref="V903" si="3660">SUM(R903:R903)*M903</f>
        <v>0.2</v>
      </c>
      <c r="W903" s="68">
        <f t="shared" ref="W903:W944" si="3661">MAX(S903:V903)</f>
        <v>0.2</v>
      </c>
      <c r="X903" s="248"/>
      <c r="Y903" s="251"/>
      <c r="Z903" s="254"/>
      <c r="AA903" s="257"/>
      <c r="AB903" s="257"/>
      <c r="AC903" s="369"/>
      <c r="AD903" s="233"/>
      <c r="AE903" s="47"/>
      <c r="AF903" s="228" t="str">
        <f t="shared" si="3452"/>
        <v>EQUILIBRADA</v>
      </c>
      <c r="AG903" s="236"/>
      <c r="AH903" s="236"/>
      <c r="AI903" s="236"/>
      <c r="AJ903" s="376"/>
      <c r="AK903" s="69"/>
      <c r="AP903" s="71"/>
      <c r="AQ903" s="238"/>
    </row>
    <row r="904" spans="1:43" ht="48.95" customHeight="1" thickBot="1" x14ac:dyDescent="0.35">
      <c r="A904" s="320"/>
      <c r="B904" s="386"/>
      <c r="C904" s="323"/>
      <c r="D904" s="326"/>
      <c r="E904" s="292"/>
      <c r="F904" s="295"/>
      <c r="G904" s="314"/>
      <c r="H904" s="261"/>
      <c r="I904" s="265"/>
      <c r="J904" s="265"/>
      <c r="K904" s="267"/>
      <c r="L904" s="279"/>
      <c r="M904" s="243"/>
      <c r="N904" s="49" t="s">
        <v>52</v>
      </c>
      <c r="O904" s="50">
        <v>0</v>
      </c>
      <c r="P904" s="51">
        <v>0.8</v>
      </c>
      <c r="Q904" s="51">
        <v>0.98</v>
      </c>
      <c r="R904" s="52">
        <v>1</v>
      </c>
      <c r="S904" s="53">
        <f t="shared" ref="S904" si="3662">SUM(O904:O904)*M903</f>
        <v>0</v>
      </c>
      <c r="T904" s="54">
        <f t="shared" ref="T904" si="3663">SUM(P904:P904)*M903</f>
        <v>0.16000000000000003</v>
      </c>
      <c r="U904" s="54">
        <f t="shared" ref="U904" si="3664">SUM(Q904:Q904)*M903</f>
        <v>0.19600000000000001</v>
      </c>
      <c r="V904" s="55">
        <f t="shared" ref="V904" si="3665">SUM(R904:R904)*M903</f>
        <v>0.2</v>
      </c>
      <c r="W904" s="56">
        <f t="shared" si="3661"/>
        <v>0.2</v>
      </c>
      <c r="X904" s="248"/>
      <c r="Y904" s="251"/>
      <c r="Z904" s="254"/>
      <c r="AA904" s="257"/>
      <c r="AB904" s="257"/>
      <c r="AC904" s="369"/>
      <c r="AD904" s="233"/>
      <c r="AE904" s="57"/>
      <c r="AF904" s="235"/>
      <c r="AG904" s="236"/>
      <c r="AH904" s="236"/>
      <c r="AI904" s="236"/>
      <c r="AJ904" s="376"/>
      <c r="AK904" s="69"/>
      <c r="AP904" s="71"/>
      <c r="AQ904" s="238"/>
    </row>
    <row r="905" spans="1:43" ht="30" customHeight="1" x14ac:dyDescent="0.3">
      <c r="A905" s="320"/>
      <c r="B905" s="386"/>
      <c r="C905" s="323"/>
      <c r="D905" s="326"/>
      <c r="E905" s="292"/>
      <c r="F905" s="295"/>
      <c r="G905" s="314"/>
      <c r="H905" s="261"/>
      <c r="I905" s="265"/>
      <c r="J905" s="265"/>
      <c r="K905" s="267"/>
      <c r="L905" s="270" t="s">
        <v>1062</v>
      </c>
      <c r="M905" s="242">
        <v>0.2</v>
      </c>
      <c r="N905" s="72" t="s">
        <v>46</v>
      </c>
      <c r="O905" s="91">
        <v>0</v>
      </c>
      <c r="P905" s="90">
        <v>0.33</v>
      </c>
      <c r="Q905" s="90">
        <v>0.66</v>
      </c>
      <c r="R905" s="89">
        <v>1</v>
      </c>
      <c r="S905" s="65">
        <f t="shared" ref="S905" si="3666">SUM(O905:O905)*M905</f>
        <v>0</v>
      </c>
      <c r="T905" s="66">
        <f t="shared" ref="T905" si="3667">SUM(P905:P905)*M905</f>
        <v>6.6000000000000003E-2</v>
      </c>
      <c r="U905" s="66">
        <f t="shared" ref="U905" si="3668">SUM(Q905:Q905)*M905</f>
        <v>0.13200000000000001</v>
      </c>
      <c r="V905" s="67">
        <f t="shared" ref="V905" si="3669">SUM(R905:R905)*M905</f>
        <v>0.2</v>
      </c>
      <c r="W905" s="68">
        <f t="shared" si="3661"/>
        <v>0.2</v>
      </c>
      <c r="X905" s="248"/>
      <c r="Y905" s="251"/>
      <c r="Z905" s="254"/>
      <c r="AA905" s="257"/>
      <c r="AB905" s="257"/>
      <c r="AC905" s="369"/>
      <c r="AD905" s="233"/>
      <c r="AE905" s="47"/>
      <c r="AF905" s="228" t="str">
        <f t="shared" si="3452"/>
        <v>EQUILIBRADA</v>
      </c>
      <c r="AG905" s="236"/>
      <c r="AH905" s="236"/>
      <c r="AI905" s="236"/>
      <c r="AJ905" s="376"/>
      <c r="AK905" s="69"/>
      <c r="AP905" s="71"/>
      <c r="AQ905" s="238"/>
    </row>
    <row r="906" spans="1:43" ht="30" customHeight="1" thickBot="1" x14ac:dyDescent="0.35">
      <c r="A906" s="320"/>
      <c r="B906" s="386"/>
      <c r="C906" s="323"/>
      <c r="D906" s="326"/>
      <c r="E906" s="292"/>
      <c r="F906" s="295"/>
      <c r="G906" s="314"/>
      <c r="H906" s="261"/>
      <c r="I906" s="265"/>
      <c r="J906" s="265"/>
      <c r="K906" s="267"/>
      <c r="L906" s="279"/>
      <c r="M906" s="243"/>
      <c r="N906" s="49" t="s">
        <v>52</v>
      </c>
      <c r="O906" s="50">
        <v>0</v>
      </c>
      <c r="P906" s="51">
        <v>0.33</v>
      </c>
      <c r="Q906" s="51">
        <v>0.66</v>
      </c>
      <c r="R906" s="52">
        <v>1</v>
      </c>
      <c r="S906" s="53">
        <f t="shared" ref="S906" si="3670">SUM(O906:O906)*M905</f>
        <v>0</v>
      </c>
      <c r="T906" s="54">
        <f t="shared" ref="T906" si="3671">SUM(P906:P906)*M905</f>
        <v>6.6000000000000003E-2</v>
      </c>
      <c r="U906" s="54">
        <f t="shared" ref="U906" si="3672">SUM(Q906:Q906)*M905</f>
        <v>0.13200000000000001</v>
      </c>
      <c r="V906" s="55">
        <f t="shared" ref="V906" si="3673">SUM(R906:R906)*M905</f>
        <v>0.2</v>
      </c>
      <c r="W906" s="56">
        <f t="shared" si="3661"/>
        <v>0.2</v>
      </c>
      <c r="X906" s="248"/>
      <c r="Y906" s="251"/>
      <c r="Z906" s="254"/>
      <c r="AA906" s="257"/>
      <c r="AB906" s="257"/>
      <c r="AC906" s="369"/>
      <c r="AD906" s="233"/>
      <c r="AE906" s="57"/>
      <c r="AF906" s="235"/>
      <c r="AG906" s="236"/>
      <c r="AH906" s="236"/>
      <c r="AI906" s="236"/>
      <c r="AJ906" s="376"/>
      <c r="AK906" s="69"/>
      <c r="AP906" s="71"/>
      <c r="AQ906" s="238"/>
    </row>
    <row r="907" spans="1:43" ht="30" customHeight="1" x14ac:dyDescent="0.3">
      <c r="A907" s="320"/>
      <c r="B907" s="386"/>
      <c r="C907" s="323"/>
      <c r="D907" s="326"/>
      <c r="E907" s="292"/>
      <c r="F907" s="295"/>
      <c r="G907" s="314"/>
      <c r="H907" s="261"/>
      <c r="I907" s="265"/>
      <c r="J907" s="265"/>
      <c r="K907" s="267"/>
      <c r="L907" s="270" t="s">
        <v>1063</v>
      </c>
      <c r="M907" s="242">
        <v>0.2</v>
      </c>
      <c r="N907" s="72" t="s">
        <v>46</v>
      </c>
      <c r="O907" s="91">
        <v>0</v>
      </c>
      <c r="P907" s="90">
        <v>0.33</v>
      </c>
      <c r="Q907" s="90">
        <v>0.66</v>
      </c>
      <c r="R907" s="89">
        <v>1</v>
      </c>
      <c r="S907" s="65">
        <f t="shared" ref="S907" si="3674">SUM(O907:O907)*M907</f>
        <v>0</v>
      </c>
      <c r="T907" s="66">
        <f t="shared" ref="T907" si="3675">SUM(P907:P907)*M907</f>
        <v>6.6000000000000003E-2</v>
      </c>
      <c r="U907" s="66">
        <f t="shared" ref="U907" si="3676">SUM(Q907:Q907)*M907</f>
        <v>0.13200000000000001</v>
      </c>
      <c r="V907" s="67">
        <f t="shared" ref="V907" si="3677">SUM(R907:R907)*M907</f>
        <v>0.2</v>
      </c>
      <c r="W907" s="68">
        <f t="shared" si="3661"/>
        <v>0.2</v>
      </c>
      <c r="X907" s="248"/>
      <c r="Y907" s="251"/>
      <c r="Z907" s="254"/>
      <c r="AA907" s="257"/>
      <c r="AB907" s="257"/>
      <c r="AC907" s="369"/>
      <c r="AD907" s="233"/>
      <c r="AE907" s="47"/>
      <c r="AF907" s="228" t="str">
        <f t="shared" si="3452"/>
        <v>EQUILIBRADA</v>
      </c>
      <c r="AG907" s="236"/>
      <c r="AH907" s="236"/>
      <c r="AI907" s="236"/>
      <c r="AJ907" s="376"/>
      <c r="AK907" s="69"/>
      <c r="AP907" s="71"/>
      <c r="AQ907" s="238"/>
    </row>
    <row r="908" spans="1:43" ht="30" customHeight="1" thickBot="1" x14ac:dyDescent="0.35">
      <c r="A908" s="320"/>
      <c r="B908" s="386"/>
      <c r="C908" s="323"/>
      <c r="D908" s="326"/>
      <c r="E908" s="292"/>
      <c r="F908" s="295"/>
      <c r="G908" s="314"/>
      <c r="H908" s="261"/>
      <c r="I908" s="265"/>
      <c r="J908" s="265"/>
      <c r="K908" s="267"/>
      <c r="L908" s="279"/>
      <c r="M908" s="243"/>
      <c r="N908" s="49" t="s">
        <v>52</v>
      </c>
      <c r="O908" s="50">
        <v>0</v>
      </c>
      <c r="P908" s="51">
        <v>0.33</v>
      </c>
      <c r="Q908" s="51">
        <v>0.66</v>
      </c>
      <c r="R908" s="52">
        <v>1</v>
      </c>
      <c r="S908" s="53">
        <f t="shared" ref="S908" si="3678">SUM(O908:O908)*M907</f>
        <v>0</v>
      </c>
      <c r="T908" s="54">
        <f t="shared" ref="T908" si="3679">SUM(P908:P908)*M907</f>
        <v>6.6000000000000003E-2</v>
      </c>
      <c r="U908" s="54">
        <f t="shared" ref="U908" si="3680">SUM(Q908:Q908)*M907</f>
        <v>0.13200000000000001</v>
      </c>
      <c r="V908" s="55">
        <f t="shared" ref="V908" si="3681">SUM(R908:R908)*M907</f>
        <v>0.2</v>
      </c>
      <c r="W908" s="56">
        <f t="shared" si="3661"/>
        <v>0.2</v>
      </c>
      <c r="X908" s="248"/>
      <c r="Y908" s="251"/>
      <c r="Z908" s="254"/>
      <c r="AA908" s="257"/>
      <c r="AB908" s="257"/>
      <c r="AC908" s="369"/>
      <c r="AD908" s="233"/>
      <c r="AE908" s="57"/>
      <c r="AF908" s="235"/>
      <c r="AG908" s="236"/>
      <c r="AH908" s="236"/>
      <c r="AI908" s="236"/>
      <c r="AJ908" s="376"/>
      <c r="AK908" s="69"/>
      <c r="AP908" s="71"/>
      <c r="AQ908" s="238"/>
    </row>
    <row r="909" spans="1:43" ht="30" customHeight="1" x14ac:dyDescent="0.3">
      <c r="A909" s="320"/>
      <c r="B909" s="386"/>
      <c r="C909" s="323"/>
      <c r="D909" s="326"/>
      <c r="E909" s="292"/>
      <c r="F909" s="295"/>
      <c r="G909" s="314"/>
      <c r="H909" s="261"/>
      <c r="I909" s="265"/>
      <c r="J909" s="265"/>
      <c r="K909" s="267"/>
      <c r="L909" s="270" t="s">
        <v>1064</v>
      </c>
      <c r="M909" s="242">
        <v>0.2</v>
      </c>
      <c r="N909" s="72" t="s">
        <v>46</v>
      </c>
      <c r="O909" s="91">
        <v>0.25</v>
      </c>
      <c r="P909" s="90">
        <v>0.5</v>
      </c>
      <c r="Q909" s="90">
        <v>0.75</v>
      </c>
      <c r="R909" s="89">
        <v>1</v>
      </c>
      <c r="S909" s="65">
        <f t="shared" ref="S909" si="3682">SUM(O909:O909)*M909</f>
        <v>0.05</v>
      </c>
      <c r="T909" s="66">
        <f t="shared" ref="T909" si="3683">SUM(P909:P909)*M909</f>
        <v>0.1</v>
      </c>
      <c r="U909" s="66">
        <f t="shared" ref="U909" si="3684">SUM(Q909:Q909)*M909</f>
        <v>0.15000000000000002</v>
      </c>
      <c r="V909" s="67">
        <f t="shared" ref="V909" si="3685">SUM(R909:R909)*M909</f>
        <v>0.2</v>
      </c>
      <c r="W909" s="68">
        <f t="shared" si="3661"/>
        <v>0.2</v>
      </c>
      <c r="X909" s="248"/>
      <c r="Y909" s="251"/>
      <c r="Z909" s="254"/>
      <c r="AA909" s="257"/>
      <c r="AB909" s="257"/>
      <c r="AC909" s="369"/>
      <c r="AD909" s="233"/>
      <c r="AE909" s="47"/>
      <c r="AF909" s="228" t="str">
        <f t="shared" si="3452"/>
        <v>EQUILIBRADA</v>
      </c>
      <c r="AG909" s="236"/>
      <c r="AH909" s="236"/>
      <c r="AI909" s="236"/>
      <c r="AJ909" s="376"/>
      <c r="AK909" s="69"/>
      <c r="AP909" s="71"/>
      <c r="AQ909" s="238"/>
    </row>
    <row r="910" spans="1:43" ht="30" customHeight="1" thickBot="1" x14ac:dyDescent="0.35">
      <c r="A910" s="321"/>
      <c r="B910" s="386"/>
      <c r="C910" s="324"/>
      <c r="D910" s="327"/>
      <c r="E910" s="293"/>
      <c r="F910" s="296"/>
      <c r="G910" s="315"/>
      <c r="H910" s="262"/>
      <c r="I910" s="266"/>
      <c r="J910" s="266"/>
      <c r="K910" s="268"/>
      <c r="L910" s="271"/>
      <c r="M910" s="245"/>
      <c r="N910" s="73" t="s">
        <v>52</v>
      </c>
      <c r="O910" s="74">
        <v>0.25</v>
      </c>
      <c r="P910" s="75">
        <v>0.5</v>
      </c>
      <c r="Q910" s="75">
        <v>0.75</v>
      </c>
      <c r="R910" s="76">
        <v>1</v>
      </c>
      <c r="S910" s="85">
        <f t="shared" ref="S910" si="3686">SUM(O910:O910)*M909</f>
        <v>0.05</v>
      </c>
      <c r="T910" s="86">
        <f t="shared" ref="T910" si="3687">SUM(P910:P910)*M909</f>
        <v>0.1</v>
      </c>
      <c r="U910" s="86">
        <f t="shared" ref="U910" si="3688">SUM(Q910:Q910)*M909</f>
        <v>0.15000000000000002</v>
      </c>
      <c r="V910" s="87">
        <f t="shared" ref="V910" si="3689">SUM(R910:R910)*M909</f>
        <v>0.2</v>
      </c>
      <c r="W910" s="88">
        <f t="shared" si="3661"/>
        <v>0.2</v>
      </c>
      <c r="X910" s="249"/>
      <c r="Y910" s="252"/>
      <c r="Z910" s="255"/>
      <c r="AA910" s="258"/>
      <c r="AB910" s="258"/>
      <c r="AC910" s="369"/>
      <c r="AD910" s="234"/>
      <c r="AE910" s="57"/>
      <c r="AF910" s="235"/>
      <c r="AG910" s="229"/>
      <c r="AH910" s="229"/>
      <c r="AI910" s="236"/>
      <c r="AJ910" s="376"/>
      <c r="AK910" s="69"/>
      <c r="AP910" s="71"/>
      <c r="AQ910" s="239"/>
    </row>
    <row r="911" spans="1:43" ht="30.75" customHeight="1" x14ac:dyDescent="0.3">
      <c r="A911" s="138"/>
      <c r="B911" s="386"/>
      <c r="C911" s="307">
        <v>68</v>
      </c>
      <c r="D911" s="310" t="s">
        <v>1065</v>
      </c>
      <c r="E911" s="291">
        <v>69</v>
      </c>
      <c r="F911" s="294" t="s">
        <v>1066</v>
      </c>
      <c r="G911" s="313" t="s">
        <v>1067</v>
      </c>
      <c r="H911" s="304">
        <v>121</v>
      </c>
      <c r="I911" s="300" t="s">
        <v>1068</v>
      </c>
      <c r="J911" s="300" t="s">
        <v>1069</v>
      </c>
      <c r="K911" s="301">
        <v>1</v>
      </c>
      <c r="L911" s="302" t="s">
        <v>1070</v>
      </c>
      <c r="M911" s="303">
        <v>0.5</v>
      </c>
      <c r="N911" s="39" t="s">
        <v>46</v>
      </c>
      <c r="O911" s="63">
        <v>0.25</v>
      </c>
      <c r="P911" s="63">
        <v>0.5</v>
      </c>
      <c r="Q911" s="63">
        <v>0.75</v>
      </c>
      <c r="R911" s="64">
        <v>1</v>
      </c>
      <c r="S911" s="43">
        <f t="shared" ref="S911" si="3690">SUM(O911:O911)*M911</f>
        <v>0.125</v>
      </c>
      <c r="T911" s="44">
        <f t="shared" ref="T911" si="3691">SUM(P911:P911)*M911</f>
        <v>0.25</v>
      </c>
      <c r="U911" s="44">
        <f t="shared" ref="U911" si="3692">SUM(Q911:Q911)*M911</f>
        <v>0.375</v>
      </c>
      <c r="V911" s="45">
        <f t="shared" ref="V911" si="3693">SUM(R911:R911)*M911</f>
        <v>0.5</v>
      </c>
      <c r="W911" s="46">
        <f t="shared" si="3661"/>
        <v>0.5</v>
      </c>
      <c r="X911" s="247">
        <f>+S912+S914</f>
        <v>0.25</v>
      </c>
      <c r="Y911" s="250">
        <f>+T912+T914</f>
        <v>0.5</v>
      </c>
      <c r="Z911" s="253">
        <f>+U912+U914</f>
        <v>0.75</v>
      </c>
      <c r="AA911" s="256">
        <f>+V912+V914</f>
        <v>1</v>
      </c>
      <c r="AB911" s="256">
        <f>+W912+W914</f>
        <v>1</v>
      </c>
      <c r="AC911" s="369"/>
      <c r="AD911" s="232" t="s">
        <v>1071</v>
      </c>
      <c r="AE911" s="47"/>
      <c r="AF911" s="228" t="str">
        <f t="shared" si="3452"/>
        <v>EQUILIBRADA</v>
      </c>
      <c r="AG911" s="228" t="str">
        <f>IF(COUNTIF(AF911:AF914,"PARA MEJORAR")&gt;=1,"PARA MEJORAR","BIEN")</f>
        <v>BIEN</v>
      </c>
      <c r="AH911" s="228" t="str">
        <f>IF(COUNTIF(AG911:AG914,"PARA MEJORAR")&gt;=1,"PARA MEJORAR","BIEN")</f>
        <v>BIEN</v>
      </c>
      <c r="AI911" s="236"/>
      <c r="AJ911" s="376"/>
      <c r="AK911" s="58"/>
      <c r="AL911" s="59"/>
      <c r="AM911" s="59"/>
      <c r="AN911" s="59"/>
      <c r="AO911" s="59"/>
      <c r="AP911" s="60"/>
      <c r="AQ911" s="237"/>
    </row>
    <row r="912" spans="1:43" ht="30" customHeight="1" thickBot="1" x14ac:dyDescent="0.35">
      <c r="A912" s="139"/>
      <c r="B912" s="386"/>
      <c r="C912" s="308"/>
      <c r="D912" s="311"/>
      <c r="E912" s="292"/>
      <c r="F912" s="295"/>
      <c r="G912" s="314"/>
      <c r="H912" s="261"/>
      <c r="I912" s="265"/>
      <c r="J912" s="265"/>
      <c r="K912" s="263"/>
      <c r="L912" s="279"/>
      <c r="M912" s="243"/>
      <c r="N912" s="49" t="s">
        <v>52</v>
      </c>
      <c r="O912" s="51">
        <v>0.25</v>
      </c>
      <c r="P912" s="51">
        <v>0.5</v>
      </c>
      <c r="Q912" s="51">
        <v>0.75</v>
      </c>
      <c r="R912" s="52">
        <v>1</v>
      </c>
      <c r="S912" s="53">
        <f t="shared" ref="S912" si="3694">SUM(O912:O912)*M911</f>
        <v>0.125</v>
      </c>
      <c r="T912" s="54">
        <f t="shared" ref="T912" si="3695">SUM(P912:P912)*M911</f>
        <v>0.25</v>
      </c>
      <c r="U912" s="54">
        <f t="shared" ref="U912" si="3696">SUM(Q912:Q912)*M911</f>
        <v>0.375</v>
      </c>
      <c r="V912" s="55">
        <f t="shared" ref="V912" si="3697">SUM(R912:R912)*M911</f>
        <v>0.5</v>
      </c>
      <c r="W912" s="56">
        <f t="shared" si="3661"/>
        <v>0.5</v>
      </c>
      <c r="X912" s="248"/>
      <c r="Y912" s="251"/>
      <c r="Z912" s="254"/>
      <c r="AA912" s="257"/>
      <c r="AB912" s="257"/>
      <c r="AC912" s="369"/>
      <c r="AD912" s="233"/>
      <c r="AE912" s="57"/>
      <c r="AF912" s="235"/>
      <c r="AG912" s="236"/>
      <c r="AH912" s="236"/>
      <c r="AI912" s="236"/>
      <c r="AJ912" s="376"/>
      <c r="AK912" s="69"/>
      <c r="AP912" s="71"/>
      <c r="AQ912" s="238"/>
    </row>
    <row r="913" spans="1:43" ht="30" customHeight="1" x14ac:dyDescent="0.3">
      <c r="A913" s="139"/>
      <c r="B913" s="386"/>
      <c r="C913" s="308"/>
      <c r="D913" s="311"/>
      <c r="E913" s="292"/>
      <c r="F913" s="295"/>
      <c r="G913" s="314"/>
      <c r="H913" s="261"/>
      <c r="I913" s="265"/>
      <c r="J913" s="265"/>
      <c r="K913" s="263"/>
      <c r="L913" s="270" t="s">
        <v>1072</v>
      </c>
      <c r="M913" s="242">
        <v>0.5</v>
      </c>
      <c r="N913" s="72" t="s">
        <v>46</v>
      </c>
      <c r="O913" s="90">
        <v>0.25</v>
      </c>
      <c r="P913" s="90">
        <v>0.5</v>
      </c>
      <c r="Q913" s="90">
        <v>0.75</v>
      </c>
      <c r="R913" s="89">
        <v>1</v>
      </c>
      <c r="S913" s="65">
        <f t="shared" ref="S913" si="3698">SUM(O913:O913)*M913</f>
        <v>0.125</v>
      </c>
      <c r="T913" s="66">
        <f t="shared" ref="T913" si="3699">SUM(P913:P913)*M913</f>
        <v>0.25</v>
      </c>
      <c r="U913" s="66">
        <f t="shared" ref="U913" si="3700">SUM(Q913:Q913)*M913</f>
        <v>0.375</v>
      </c>
      <c r="V913" s="67">
        <f t="shared" ref="V913" si="3701">SUM(R913:R913)*M913</f>
        <v>0.5</v>
      </c>
      <c r="W913" s="68">
        <f t="shared" si="3661"/>
        <v>0.5</v>
      </c>
      <c r="X913" s="248"/>
      <c r="Y913" s="251"/>
      <c r="Z913" s="254"/>
      <c r="AA913" s="257"/>
      <c r="AB913" s="257"/>
      <c r="AC913" s="369"/>
      <c r="AD913" s="233"/>
      <c r="AE913" s="47"/>
      <c r="AF913" s="228" t="str">
        <f t="shared" si="3452"/>
        <v>EQUILIBRADA</v>
      </c>
      <c r="AG913" s="236"/>
      <c r="AH913" s="236"/>
      <c r="AI913" s="236"/>
      <c r="AJ913" s="376"/>
      <c r="AK913" s="69"/>
      <c r="AP913" s="71"/>
      <c r="AQ913" s="238"/>
    </row>
    <row r="914" spans="1:43" ht="30" customHeight="1" thickBot="1" x14ac:dyDescent="0.35">
      <c r="A914" s="140"/>
      <c r="B914" s="386"/>
      <c r="C914" s="309"/>
      <c r="D914" s="312"/>
      <c r="E914" s="293"/>
      <c r="F914" s="296"/>
      <c r="G914" s="315"/>
      <c r="H914" s="262"/>
      <c r="I914" s="266"/>
      <c r="J914" s="266"/>
      <c r="K914" s="264"/>
      <c r="L914" s="271"/>
      <c r="M914" s="245"/>
      <c r="N914" s="73" t="s">
        <v>52</v>
      </c>
      <c r="O914" s="127">
        <v>0.25</v>
      </c>
      <c r="P914" s="127">
        <v>0.5</v>
      </c>
      <c r="Q914" s="127">
        <v>0.75</v>
      </c>
      <c r="R914" s="128">
        <v>1</v>
      </c>
      <c r="S914" s="85">
        <f t="shared" ref="S914" si="3702">SUM(O914:O914)*M913</f>
        <v>0.125</v>
      </c>
      <c r="T914" s="86">
        <f t="shared" ref="T914" si="3703">SUM(P914:P914)*M913</f>
        <v>0.25</v>
      </c>
      <c r="U914" s="86">
        <f t="shared" ref="U914" si="3704">SUM(Q914:Q914)*M913</f>
        <v>0.375</v>
      </c>
      <c r="V914" s="87">
        <f t="shared" ref="V914" si="3705">SUM(R914:R914)*M913</f>
        <v>0.5</v>
      </c>
      <c r="W914" s="88">
        <f t="shared" si="3661"/>
        <v>0.5</v>
      </c>
      <c r="X914" s="249"/>
      <c r="Y914" s="252"/>
      <c r="Z914" s="255"/>
      <c r="AA914" s="258"/>
      <c r="AB914" s="258"/>
      <c r="AC914" s="369"/>
      <c r="AD914" s="234"/>
      <c r="AE914" s="57"/>
      <c r="AF914" s="235"/>
      <c r="AG914" s="229"/>
      <c r="AH914" s="229"/>
      <c r="AI914" s="236"/>
      <c r="AJ914" s="376"/>
      <c r="AK914" s="69"/>
      <c r="AP914" s="71"/>
      <c r="AQ914" s="239"/>
    </row>
    <row r="915" spans="1:43" ht="30" customHeight="1" x14ac:dyDescent="0.3">
      <c r="A915" s="282" t="str">
        <f>'[1]PPTA 2019-2022'!A781</f>
        <v>PLANEACION INSTITUCIONAL
FORTALECIMIENTO DE LAS DIRECCIONES REGIONALES AERONÁUTICAS</v>
      </c>
      <c r="B915" s="386"/>
      <c r="C915" s="285">
        <v>69</v>
      </c>
      <c r="D915" s="288" t="s">
        <v>1073</v>
      </c>
      <c r="E915" s="291">
        <v>70</v>
      </c>
      <c r="F915" s="294" t="s">
        <v>1074</v>
      </c>
      <c r="G915" s="297" t="s">
        <v>1075</v>
      </c>
      <c r="H915" s="304">
        <v>122</v>
      </c>
      <c r="I915" s="305" t="s">
        <v>1076</v>
      </c>
      <c r="J915" s="305" t="s">
        <v>1077</v>
      </c>
      <c r="K915" s="301">
        <v>0.5</v>
      </c>
      <c r="L915" s="302" t="s">
        <v>1078</v>
      </c>
      <c r="M915" s="306">
        <v>0.6</v>
      </c>
      <c r="N915" s="39" t="s">
        <v>46</v>
      </c>
      <c r="O915" s="41">
        <v>0</v>
      </c>
      <c r="P915" s="41">
        <v>0.5</v>
      </c>
      <c r="Q915" s="41">
        <v>0.75</v>
      </c>
      <c r="R915" s="42">
        <v>1</v>
      </c>
      <c r="S915" s="43">
        <f t="shared" ref="S915" si="3706">SUM(O915:O915)*M915</f>
        <v>0</v>
      </c>
      <c r="T915" s="44">
        <f t="shared" ref="T915" si="3707">SUM(P915:P915)*M915</f>
        <v>0.3</v>
      </c>
      <c r="U915" s="44">
        <f t="shared" ref="U915" si="3708">SUM(Q915:Q915)*M915</f>
        <v>0.44999999999999996</v>
      </c>
      <c r="V915" s="45">
        <f t="shared" ref="V915" si="3709">SUM(R915:R915)*M915</f>
        <v>0.6</v>
      </c>
      <c r="W915" s="46">
        <f t="shared" si="3661"/>
        <v>0.6</v>
      </c>
      <c r="X915" s="247">
        <f>+S916+S918</f>
        <v>0</v>
      </c>
      <c r="Y915" s="250">
        <f>+T916+T918</f>
        <v>0.28000000000000003</v>
      </c>
      <c r="Z915" s="253">
        <f>+U916+U918</f>
        <v>0.54600000000000004</v>
      </c>
      <c r="AA915" s="256">
        <f>+V916+V918</f>
        <v>0.9829</v>
      </c>
      <c r="AB915" s="256">
        <f>+W916+W918</f>
        <v>0.9829</v>
      </c>
      <c r="AC915" s="369"/>
      <c r="AD915" s="232" t="s">
        <v>1079</v>
      </c>
      <c r="AE915" s="47"/>
      <c r="AF915" s="228" t="str">
        <f t="shared" ref="AF915:AF943" si="3710">+IF(R916&gt;R915,"SUPERADA",IF(V916=V915,"EQUILIBRADA",IF(V916&lt;V915,"PARA MEJORAR")))</f>
        <v>PARA MEJORAR</v>
      </c>
      <c r="AG915" s="228" t="str">
        <f>IF(COUNTIF(AF915:AF938,"PARA MEJORAR")&gt;=1,"PARA MEJORAR","BIEN")</f>
        <v>PARA MEJORAR</v>
      </c>
      <c r="AH915" s="228" t="str">
        <f>IF(COUNTIF(AG915:AG938,"PARA MEJORAR")&gt;=1,"PARA MEJORAR","BIEN")</f>
        <v>PARA MEJORAR</v>
      </c>
      <c r="AI915" s="236"/>
      <c r="AJ915" s="376"/>
      <c r="AK915" s="58"/>
      <c r="AL915" s="59"/>
      <c r="AM915" s="59"/>
      <c r="AN915" s="59"/>
      <c r="AO915" s="59"/>
      <c r="AP915" s="60"/>
      <c r="AQ915" s="237"/>
    </row>
    <row r="916" spans="1:43" ht="30" customHeight="1" thickBot="1" x14ac:dyDescent="0.35">
      <c r="A916" s="283"/>
      <c r="B916" s="386"/>
      <c r="C916" s="286"/>
      <c r="D916" s="289"/>
      <c r="E916" s="292"/>
      <c r="F916" s="295"/>
      <c r="G916" s="298"/>
      <c r="H916" s="261"/>
      <c r="I916" s="275"/>
      <c r="J916" s="275"/>
      <c r="K916" s="263"/>
      <c r="L916" s="279"/>
      <c r="M916" s="280"/>
      <c r="N916" s="49" t="s">
        <v>52</v>
      </c>
      <c r="O916" s="51">
        <v>0</v>
      </c>
      <c r="P916" s="51">
        <v>0.28000000000000003</v>
      </c>
      <c r="Q916" s="51">
        <v>0.66</v>
      </c>
      <c r="R916" s="52">
        <v>0.97150000000000003</v>
      </c>
      <c r="S916" s="53">
        <f t="shared" ref="S916" si="3711">SUM(O916:O916)*M915</f>
        <v>0</v>
      </c>
      <c r="T916" s="54">
        <f t="shared" ref="T916" si="3712">SUM(P916:P916)*M915</f>
        <v>0.16800000000000001</v>
      </c>
      <c r="U916" s="54">
        <f t="shared" ref="U916" si="3713">SUM(Q916:Q916)*M915</f>
        <v>0.39600000000000002</v>
      </c>
      <c r="V916" s="55">
        <f t="shared" ref="V916" si="3714">SUM(R916:R916)*M915</f>
        <v>0.58289999999999997</v>
      </c>
      <c r="W916" s="56">
        <f t="shared" si="3661"/>
        <v>0.58289999999999997</v>
      </c>
      <c r="X916" s="248"/>
      <c r="Y916" s="251"/>
      <c r="Z916" s="254"/>
      <c r="AA916" s="257"/>
      <c r="AB916" s="257"/>
      <c r="AC916" s="369"/>
      <c r="AD916" s="233"/>
      <c r="AE916" s="57"/>
      <c r="AF916" s="235"/>
      <c r="AG916" s="236"/>
      <c r="AH916" s="236"/>
      <c r="AI916" s="236"/>
      <c r="AJ916" s="376"/>
      <c r="AK916" s="69"/>
      <c r="AP916" s="71"/>
      <c r="AQ916" s="238"/>
    </row>
    <row r="917" spans="1:43" ht="30" customHeight="1" x14ac:dyDescent="0.3">
      <c r="A917" s="283"/>
      <c r="B917" s="386"/>
      <c r="C917" s="286"/>
      <c r="D917" s="289"/>
      <c r="E917" s="292"/>
      <c r="F917" s="295"/>
      <c r="G917" s="298"/>
      <c r="H917" s="261"/>
      <c r="I917" s="275"/>
      <c r="J917" s="275"/>
      <c r="K917" s="263"/>
      <c r="L917" s="270" t="s">
        <v>1080</v>
      </c>
      <c r="M917" s="272">
        <v>0.4</v>
      </c>
      <c r="N917" s="72" t="s">
        <v>46</v>
      </c>
      <c r="O917" s="90">
        <v>0</v>
      </c>
      <c r="P917" s="90">
        <v>0.5</v>
      </c>
      <c r="Q917" s="90">
        <v>0.75</v>
      </c>
      <c r="R917" s="89">
        <v>1</v>
      </c>
      <c r="S917" s="65">
        <f t="shared" ref="S917" si="3715">SUM(O917:O917)*M917</f>
        <v>0</v>
      </c>
      <c r="T917" s="66">
        <f t="shared" ref="T917" si="3716">SUM(P917:P917)*M917</f>
        <v>0.2</v>
      </c>
      <c r="U917" s="66">
        <f t="shared" ref="U917" si="3717">SUM(Q917:Q917)*M917</f>
        <v>0.30000000000000004</v>
      </c>
      <c r="V917" s="67">
        <f t="shared" ref="V917" si="3718">SUM(R917:R917)*M917</f>
        <v>0.4</v>
      </c>
      <c r="W917" s="68">
        <f t="shared" si="3661"/>
        <v>0.4</v>
      </c>
      <c r="X917" s="248"/>
      <c r="Y917" s="251"/>
      <c r="Z917" s="254"/>
      <c r="AA917" s="257"/>
      <c r="AB917" s="257"/>
      <c r="AC917" s="369"/>
      <c r="AD917" s="233"/>
      <c r="AE917" s="47"/>
      <c r="AF917" s="228" t="str">
        <f t="shared" si="3710"/>
        <v>EQUILIBRADA</v>
      </c>
      <c r="AG917" s="236"/>
      <c r="AH917" s="236"/>
      <c r="AI917" s="236"/>
      <c r="AJ917" s="376"/>
      <c r="AK917" s="69"/>
      <c r="AP917" s="71"/>
      <c r="AQ917" s="238"/>
    </row>
    <row r="918" spans="1:43" ht="30" customHeight="1" thickBot="1" x14ac:dyDescent="0.35">
      <c r="A918" s="283"/>
      <c r="B918" s="386"/>
      <c r="C918" s="286"/>
      <c r="D918" s="289"/>
      <c r="E918" s="292"/>
      <c r="F918" s="295"/>
      <c r="G918" s="298"/>
      <c r="H918" s="261"/>
      <c r="I918" s="275"/>
      <c r="J918" s="281"/>
      <c r="K918" s="263"/>
      <c r="L918" s="279"/>
      <c r="M918" s="280"/>
      <c r="N918" s="73" t="s">
        <v>52</v>
      </c>
      <c r="O918" s="75">
        <v>0</v>
      </c>
      <c r="P918" s="75">
        <v>0.28000000000000003</v>
      </c>
      <c r="Q918" s="75">
        <v>0.375</v>
      </c>
      <c r="R918" s="75">
        <v>1</v>
      </c>
      <c r="S918" s="85">
        <f t="shared" ref="S918" si="3719">SUM(O918:O918)*M917</f>
        <v>0</v>
      </c>
      <c r="T918" s="86">
        <f t="shared" ref="T918" si="3720">SUM(P918:P918)*M917</f>
        <v>0.11200000000000002</v>
      </c>
      <c r="U918" s="86">
        <f t="shared" ref="U918" si="3721">SUM(Q918:Q918)*M917</f>
        <v>0.15000000000000002</v>
      </c>
      <c r="V918" s="87">
        <f t="shared" ref="V918" si="3722">SUM(R918:R918)*M917</f>
        <v>0.4</v>
      </c>
      <c r="W918" s="88">
        <f t="shared" si="3661"/>
        <v>0.4</v>
      </c>
      <c r="X918" s="249"/>
      <c r="Y918" s="252"/>
      <c r="Z918" s="255"/>
      <c r="AA918" s="258"/>
      <c r="AB918" s="258"/>
      <c r="AC918" s="369"/>
      <c r="AD918" s="233"/>
      <c r="AE918" s="57"/>
      <c r="AF918" s="235"/>
      <c r="AG918" s="236"/>
      <c r="AH918" s="236"/>
      <c r="AI918" s="236"/>
      <c r="AJ918" s="376"/>
      <c r="AK918" s="69"/>
      <c r="AP918" s="71"/>
      <c r="AQ918" s="239"/>
    </row>
    <row r="919" spans="1:43" ht="30" customHeight="1" x14ac:dyDescent="0.3">
      <c r="A919" s="283"/>
      <c r="B919" s="386"/>
      <c r="C919" s="286"/>
      <c r="D919" s="289"/>
      <c r="E919" s="292"/>
      <c r="F919" s="295"/>
      <c r="G919" s="298"/>
      <c r="H919" s="261"/>
      <c r="I919" s="275"/>
      <c r="J919" s="274" t="s">
        <v>1077</v>
      </c>
      <c r="K919" s="277">
        <v>0.5</v>
      </c>
      <c r="L919" s="270" t="s">
        <v>1081</v>
      </c>
      <c r="M919" s="272">
        <v>0.6</v>
      </c>
      <c r="N919" s="39" t="s">
        <v>46</v>
      </c>
      <c r="O919" s="41">
        <v>0</v>
      </c>
      <c r="P919" s="41">
        <v>0.5</v>
      </c>
      <c r="Q919" s="41">
        <v>0.75</v>
      </c>
      <c r="R919" s="42">
        <v>1</v>
      </c>
      <c r="S919" s="43">
        <f t="shared" ref="S919" si="3723">SUM(O919:O919)*M919</f>
        <v>0</v>
      </c>
      <c r="T919" s="44">
        <f t="shared" ref="T919" si="3724">SUM(P919:P919)*M919</f>
        <v>0.3</v>
      </c>
      <c r="U919" s="44">
        <f t="shared" ref="U919" si="3725">SUM(Q919:Q919)*M919</f>
        <v>0.44999999999999996</v>
      </c>
      <c r="V919" s="45">
        <f t="shared" ref="V919" si="3726">SUM(R919:R919)*M919</f>
        <v>0.6</v>
      </c>
      <c r="W919" s="46">
        <f t="shared" si="3661"/>
        <v>0.6</v>
      </c>
      <c r="X919" s="247">
        <f>+S920+S922</f>
        <v>0</v>
      </c>
      <c r="Y919" s="250">
        <f>+T920+T922</f>
        <v>0.27</v>
      </c>
      <c r="Z919" s="253">
        <f>+U920+U922</f>
        <v>0.45240000000000002</v>
      </c>
      <c r="AA919" s="256">
        <f>+V920+V922</f>
        <v>1</v>
      </c>
      <c r="AB919" s="256">
        <f>+W920+W922</f>
        <v>1</v>
      </c>
      <c r="AC919" s="369"/>
      <c r="AD919" s="233"/>
      <c r="AE919" s="47"/>
      <c r="AF919" s="228" t="str">
        <f t="shared" si="3710"/>
        <v>EQUILIBRADA</v>
      </c>
      <c r="AG919" s="236"/>
      <c r="AH919" s="236"/>
      <c r="AI919" s="236"/>
      <c r="AJ919" s="376"/>
      <c r="AK919" s="69"/>
      <c r="AP919" s="71"/>
      <c r="AQ919" s="237"/>
    </row>
    <row r="920" spans="1:43" ht="30" customHeight="1" thickBot="1" x14ac:dyDescent="0.35">
      <c r="A920" s="283"/>
      <c r="B920" s="386"/>
      <c r="C920" s="286"/>
      <c r="D920" s="289"/>
      <c r="E920" s="292"/>
      <c r="F920" s="295"/>
      <c r="G920" s="298"/>
      <c r="H920" s="261"/>
      <c r="I920" s="275"/>
      <c r="J920" s="275"/>
      <c r="K920" s="277"/>
      <c r="L920" s="279"/>
      <c r="M920" s="280"/>
      <c r="N920" s="49" t="s">
        <v>52</v>
      </c>
      <c r="O920" s="51">
        <v>0</v>
      </c>
      <c r="P920" s="51">
        <v>0.27</v>
      </c>
      <c r="Q920" s="51">
        <v>0.504</v>
      </c>
      <c r="R920" s="51">
        <v>1</v>
      </c>
      <c r="S920" s="53">
        <f t="shared" ref="S920" si="3727">SUM(O920:O920)*M919</f>
        <v>0</v>
      </c>
      <c r="T920" s="54">
        <f t="shared" ref="T920" si="3728">SUM(P920:P920)*M919</f>
        <v>0.16200000000000001</v>
      </c>
      <c r="U920" s="54">
        <f t="shared" ref="U920" si="3729">SUM(Q920:Q920)*M919</f>
        <v>0.3024</v>
      </c>
      <c r="V920" s="55">
        <f t="shared" ref="V920" si="3730">SUM(R920:R920)*M919</f>
        <v>0.6</v>
      </c>
      <c r="W920" s="56">
        <f t="shared" si="3661"/>
        <v>0.6</v>
      </c>
      <c r="X920" s="248"/>
      <c r="Y920" s="251"/>
      <c r="Z920" s="254"/>
      <c r="AA920" s="257"/>
      <c r="AB920" s="257"/>
      <c r="AC920" s="369"/>
      <c r="AD920" s="233"/>
      <c r="AE920" s="57"/>
      <c r="AF920" s="235"/>
      <c r="AG920" s="236"/>
      <c r="AH920" s="236"/>
      <c r="AI920" s="236"/>
      <c r="AJ920" s="376"/>
      <c r="AK920" s="69"/>
      <c r="AP920" s="71"/>
      <c r="AQ920" s="238"/>
    </row>
    <row r="921" spans="1:43" ht="30" customHeight="1" x14ac:dyDescent="0.3">
      <c r="A921" s="283"/>
      <c r="B921" s="386"/>
      <c r="C921" s="286"/>
      <c r="D921" s="289"/>
      <c r="E921" s="292"/>
      <c r="F921" s="295"/>
      <c r="G921" s="298"/>
      <c r="H921" s="261"/>
      <c r="I921" s="275"/>
      <c r="J921" s="275"/>
      <c r="K921" s="277"/>
      <c r="L921" s="270" t="s">
        <v>1082</v>
      </c>
      <c r="M921" s="272">
        <v>0.4</v>
      </c>
      <c r="N921" s="72" t="s">
        <v>46</v>
      </c>
      <c r="O921" s="90">
        <v>0</v>
      </c>
      <c r="P921" s="90">
        <v>0.5</v>
      </c>
      <c r="Q921" s="90">
        <v>0.75</v>
      </c>
      <c r="R921" s="89">
        <v>1</v>
      </c>
      <c r="S921" s="65">
        <f t="shared" ref="S921" si="3731">SUM(O921:O921)*M921</f>
        <v>0</v>
      </c>
      <c r="T921" s="66">
        <f t="shared" ref="T921" si="3732">SUM(P921:P921)*M921</f>
        <v>0.2</v>
      </c>
      <c r="U921" s="66">
        <f t="shared" ref="U921" si="3733">SUM(Q921:Q921)*M921</f>
        <v>0.30000000000000004</v>
      </c>
      <c r="V921" s="67">
        <f t="shared" ref="V921" si="3734">SUM(R921:R921)*M921</f>
        <v>0.4</v>
      </c>
      <c r="W921" s="68">
        <f t="shared" si="3661"/>
        <v>0.4</v>
      </c>
      <c r="X921" s="248"/>
      <c r="Y921" s="251"/>
      <c r="Z921" s="254"/>
      <c r="AA921" s="257"/>
      <c r="AB921" s="257"/>
      <c r="AC921" s="369"/>
      <c r="AD921" s="233"/>
      <c r="AE921" s="47"/>
      <c r="AF921" s="228" t="str">
        <f t="shared" si="3710"/>
        <v>EQUILIBRADA</v>
      </c>
      <c r="AG921" s="236"/>
      <c r="AH921" s="236"/>
      <c r="AI921" s="236"/>
      <c r="AJ921" s="376"/>
      <c r="AK921" s="69"/>
      <c r="AP921" s="71"/>
      <c r="AQ921" s="238"/>
    </row>
    <row r="922" spans="1:43" ht="30" customHeight="1" thickBot="1" x14ac:dyDescent="0.35">
      <c r="A922" s="283"/>
      <c r="B922" s="386"/>
      <c r="C922" s="286"/>
      <c r="D922" s="289"/>
      <c r="E922" s="292"/>
      <c r="F922" s="295"/>
      <c r="G922" s="298"/>
      <c r="H922" s="261"/>
      <c r="I922" s="275"/>
      <c r="J922" s="281"/>
      <c r="K922" s="277"/>
      <c r="L922" s="279"/>
      <c r="M922" s="280"/>
      <c r="N922" s="73" t="s">
        <v>52</v>
      </c>
      <c r="O922" s="75">
        <v>0</v>
      </c>
      <c r="P922" s="75">
        <v>0.27</v>
      </c>
      <c r="Q922" s="51">
        <v>0.375</v>
      </c>
      <c r="R922" s="51">
        <v>1</v>
      </c>
      <c r="S922" s="85">
        <f t="shared" ref="S922" si="3735">SUM(O922:O922)*M921</f>
        <v>0</v>
      </c>
      <c r="T922" s="86">
        <f t="shared" ref="T922" si="3736">SUM(P922:P922)*M921</f>
        <v>0.10800000000000001</v>
      </c>
      <c r="U922" s="86">
        <f t="shared" ref="U922" si="3737">SUM(Q922:Q922)*M921</f>
        <v>0.15000000000000002</v>
      </c>
      <c r="V922" s="87">
        <f t="shared" ref="V922" si="3738">SUM(R922:R922)*M921</f>
        <v>0.4</v>
      </c>
      <c r="W922" s="88">
        <f t="shared" si="3661"/>
        <v>0.4</v>
      </c>
      <c r="X922" s="249"/>
      <c r="Y922" s="252"/>
      <c r="Z922" s="255"/>
      <c r="AA922" s="258"/>
      <c r="AB922" s="258"/>
      <c r="AC922" s="369"/>
      <c r="AD922" s="233"/>
      <c r="AE922" s="57"/>
      <c r="AF922" s="235"/>
      <c r="AG922" s="236"/>
      <c r="AH922" s="236"/>
      <c r="AI922" s="236"/>
      <c r="AJ922" s="376"/>
      <c r="AK922" s="69"/>
      <c r="AP922" s="71"/>
      <c r="AQ922" s="239"/>
    </row>
    <row r="923" spans="1:43" ht="30" customHeight="1" x14ac:dyDescent="0.3">
      <c r="A923" s="283"/>
      <c r="B923" s="386"/>
      <c r="C923" s="286"/>
      <c r="D923" s="289"/>
      <c r="E923" s="292"/>
      <c r="F923" s="295"/>
      <c r="G923" s="298"/>
      <c r="H923" s="261"/>
      <c r="I923" s="275"/>
      <c r="J923" s="274" t="s">
        <v>1077</v>
      </c>
      <c r="K923" s="277">
        <v>0.5</v>
      </c>
      <c r="L923" s="270" t="s">
        <v>1083</v>
      </c>
      <c r="M923" s="272">
        <v>0.6</v>
      </c>
      <c r="N923" s="39" t="s">
        <v>46</v>
      </c>
      <c r="O923" s="41">
        <v>0</v>
      </c>
      <c r="P923" s="41">
        <v>0.5</v>
      </c>
      <c r="Q923" s="41">
        <v>0.75</v>
      </c>
      <c r="R923" s="42">
        <v>1</v>
      </c>
      <c r="S923" s="43">
        <f t="shared" ref="S923" si="3739">SUM(O923:O923)*M923</f>
        <v>0</v>
      </c>
      <c r="T923" s="44">
        <f t="shared" ref="T923" si="3740">SUM(P923:P923)*M923</f>
        <v>0.3</v>
      </c>
      <c r="U923" s="44">
        <f t="shared" ref="U923" si="3741">SUM(Q923:Q923)*M923</f>
        <v>0.44999999999999996</v>
      </c>
      <c r="V923" s="45">
        <f t="shared" ref="V923" si="3742">SUM(R923:R923)*M923</f>
        <v>0.6</v>
      </c>
      <c r="W923" s="46">
        <f t="shared" si="3661"/>
        <v>0.6</v>
      </c>
      <c r="X923" s="247">
        <f>+S924+S926</f>
        <v>0</v>
      </c>
      <c r="Y923" s="250">
        <f>+T924+T926</f>
        <v>0.21000000000000002</v>
      </c>
      <c r="Z923" s="253">
        <f>+U924+U926</f>
        <v>0.4536</v>
      </c>
      <c r="AA923" s="256">
        <f>+V924+V926</f>
        <v>0.91990000000000005</v>
      </c>
      <c r="AB923" s="256">
        <f>+W924+W926</f>
        <v>0.91990000000000005</v>
      </c>
      <c r="AC923" s="369"/>
      <c r="AD923" s="233"/>
      <c r="AE923" s="47"/>
      <c r="AF923" s="228" t="str">
        <f t="shared" si="3710"/>
        <v>PARA MEJORAR</v>
      </c>
      <c r="AG923" s="236"/>
      <c r="AH923" s="236"/>
      <c r="AI923" s="236"/>
      <c r="AJ923" s="376"/>
      <c r="AK923" s="69"/>
      <c r="AP923" s="71"/>
      <c r="AQ923" s="237"/>
    </row>
    <row r="924" spans="1:43" ht="30" customHeight="1" thickBot="1" x14ac:dyDescent="0.35">
      <c r="A924" s="283"/>
      <c r="B924" s="386"/>
      <c r="C924" s="286"/>
      <c r="D924" s="289"/>
      <c r="E924" s="292"/>
      <c r="F924" s="295"/>
      <c r="G924" s="298"/>
      <c r="H924" s="261"/>
      <c r="I924" s="275"/>
      <c r="J924" s="275"/>
      <c r="K924" s="277"/>
      <c r="L924" s="279"/>
      <c r="M924" s="280"/>
      <c r="N924" s="49" t="s">
        <v>52</v>
      </c>
      <c r="O924" s="51">
        <v>0</v>
      </c>
      <c r="P924" s="51">
        <v>0.21</v>
      </c>
      <c r="Q924" s="51">
        <v>0.50600000000000001</v>
      </c>
      <c r="R924" s="51">
        <v>0.86650000000000005</v>
      </c>
      <c r="S924" s="53">
        <f t="shared" ref="S924" si="3743">SUM(O924:O924)*M923</f>
        <v>0</v>
      </c>
      <c r="T924" s="54">
        <f t="shared" ref="T924" si="3744">SUM(P924:P924)*M923</f>
        <v>0.126</v>
      </c>
      <c r="U924" s="54">
        <f t="shared" ref="U924" si="3745">SUM(Q924:Q924)*M923</f>
        <v>0.30359999999999998</v>
      </c>
      <c r="V924" s="55">
        <f t="shared" ref="V924" si="3746">SUM(R924:R924)*M923</f>
        <v>0.51990000000000003</v>
      </c>
      <c r="W924" s="56">
        <f t="shared" si="3661"/>
        <v>0.51990000000000003</v>
      </c>
      <c r="X924" s="248"/>
      <c r="Y924" s="251"/>
      <c r="Z924" s="254"/>
      <c r="AA924" s="257"/>
      <c r="AB924" s="257"/>
      <c r="AC924" s="369"/>
      <c r="AD924" s="233"/>
      <c r="AE924" s="57"/>
      <c r="AF924" s="235"/>
      <c r="AG924" s="236"/>
      <c r="AH924" s="236"/>
      <c r="AI924" s="236"/>
      <c r="AJ924" s="376"/>
      <c r="AK924" s="69"/>
      <c r="AP924" s="71"/>
      <c r="AQ924" s="238"/>
    </row>
    <row r="925" spans="1:43" ht="30" customHeight="1" x14ac:dyDescent="0.3">
      <c r="A925" s="283"/>
      <c r="B925" s="386"/>
      <c r="C925" s="286"/>
      <c r="D925" s="289"/>
      <c r="E925" s="292"/>
      <c r="F925" s="295"/>
      <c r="G925" s="298"/>
      <c r="H925" s="261"/>
      <c r="I925" s="275"/>
      <c r="J925" s="275"/>
      <c r="K925" s="277"/>
      <c r="L925" s="270" t="s">
        <v>1084</v>
      </c>
      <c r="M925" s="272">
        <v>0.4</v>
      </c>
      <c r="N925" s="72" t="s">
        <v>46</v>
      </c>
      <c r="O925" s="90">
        <v>0</v>
      </c>
      <c r="P925" s="90">
        <v>0.5</v>
      </c>
      <c r="Q925" s="90">
        <v>0.75</v>
      </c>
      <c r="R925" s="89">
        <v>1</v>
      </c>
      <c r="S925" s="65">
        <f t="shared" ref="S925" si="3747">SUM(O925:O925)*M925</f>
        <v>0</v>
      </c>
      <c r="T925" s="66">
        <f t="shared" ref="T925" si="3748">SUM(P925:P925)*M925</f>
        <v>0.2</v>
      </c>
      <c r="U925" s="66">
        <f t="shared" ref="U925" si="3749">SUM(Q925:Q925)*M925</f>
        <v>0.30000000000000004</v>
      </c>
      <c r="V925" s="67">
        <f t="shared" ref="V925" si="3750">SUM(R925:R925)*M925</f>
        <v>0.4</v>
      </c>
      <c r="W925" s="68">
        <f t="shared" si="3661"/>
        <v>0.4</v>
      </c>
      <c r="X925" s="248"/>
      <c r="Y925" s="251"/>
      <c r="Z925" s="254"/>
      <c r="AA925" s="257"/>
      <c r="AB925" s="257"/>
      <c r="AC925" s="369"/>
      <c r="AD925" s="233"/>
      <c r="AE925" s="47"/>
      <c r="AF925" s="228" t="str">
        <f t="shared" si="3710"/>
        <v>EQUILIBRADA</v>
      </c>
      <c r="AG925" s="236"/>
      <c r="AH925" s="236"/>
      <c r="AI925" s="236"/>
      <c r="AJ925" s="376"/>
      <c r="AK925" s="69"/>
      <c r="AP925" s="71"/>
      <c r="AQ925" s="238"/>
    </row>
    <row r="926" spans="1:43" ht="30" customHeight="1" thickBot="1" x14ac:dyDescent="0.35">
      <c r="A926" s="283"/>
      <c r="B926" s="386"/>
      <c r="C926" s="286"/>
      <c r="D926" s="289"/>
      <c r="E926" s="292"/>
      <c r="F926" s="295"/>
      <c r="G926" s="298"/>
      <c r="H926" s="261"/>
      <c r="I926" s="275"/>
      <c r="J926" s="281"/>
      <c r="K926" s="277"/>
      <c r="L926" s="279"/>
      <c r="M926" s="280"/>
      <c r="N926" s="73" t="s">
        <v>52</v>
      </c>
      <c r="O926" s="75">
        <v>0</v>
      </c>
      <c r="P926" s="75">
        <v>0.21</v>
      </c>
      <c r="Q926" s="51">
        <v>0.375</v>
      </c>
      <c r="R926" s="51">
        <v>1</v>
      </c>
      <c r="S926" s="85">
        <f t="shared" ref="S926" si="3751">SUM(O926:O926)*M925</f>
        <v>0</v>
      </c>
      <c r="T926" s="86">
        <f t="shared" ref="T926" si="3752">SUM(P926:P926)*M925</f>
        <v>8.4000000000000005E-2</v>
      </c>
      <c r="U926" s="86">
        <f t="shared" ref="U926" si="3753">SUM(Q926:Q926)*M925</f>
        <v>0.15000000000000002</v>
      </c>
      <c r="V926" s="87">
        <f t="shared" ref="V926" si="3754">SUM(R926:R926)*M925</f>
        <v>0.4</v>
      </c>
      <c r="W926" s="88">
        <f t="shared" si="3661"/>
        <v>0.4</v>
      </c>
      <c r="X926" s="249"/>
      <c r="Y926" s="252"/>
      <c r="Z926" s="255"/>
      <c r="AA926" s="258"/>
      <c r="AB926" s="258"/>
      <c r="AC926" s="369"/>
      <c r="AD926" s="233"/>
      <c r="AE926" s="57"/>
      <c r="AF926" s="235"/>
      <c r="AG926" s="236"/>
      <c r="AH926" s="236"/>
      <c r="AI926" s="236"/>
      <c r="AJ926" s="376"/>
      <c r="AK926" s="69"/>
      <c r="AP926" s="71"/>
      <c r="AQ926" s="239"/>
    </row>
    <row r="927" spans="1:43" ht="30" customHeight="1" x14ac:dyDescent="0.3">
      <c r="A927" s="283"/>
      <c r="B927" s="386"/>
      <c r="C927" s="286"/>
      <c r="D927" s="289"/>
      <c r="E927" s="292"/>
      <c r="F927" s="295"/>
      <c r="G927" s="298"/>
      <c r="H927" s="261"/>
      <c r="I927" s="275"/>
      <c r="J927" s="274" t="s">
        <v>1077</v>
      </c>
      <c r="K927" s="277">
        <v>0.5</v>
      </c>
      <c r="L927" s="270" t="s">
        <v>1085</v>
      </c>
      <c r="M927" s="272">
        <v>0.6</v>
      </c>
      <c r="N927" s="39" t="s">
        <v>46</v>
      </c>
      <c r="O927" s="41">
        <v>0</v>
      </c>
      <c r="P927" s="41">
        <v>0.5</v>
      </c>
      <c r="Q927" s="41">
        <v>0.75</v>
      </c>
      <c r="R927" s="42">
        <v>1</v>
      </c>
      <c r="S927" s="43">
        <f t="shared" ref="S927" si="3755">SUM(O927:O927)*M927</f>
        <v>0</v>
      </c>
      <c r="T927" s="44">
        <f t="shared" ref="T927" si="3756">SUM(P927:P927)*M927</f>
        <v>0.3</v>
      </c>
      <c r="U927" s="44">
        <f t="shared" ref="U927" si="3757">SUM(Q927:Q927)*M927</f>
        <v>0.44999999999999996</v>
      </c>
      <c r="V927" s="45">
        <f t="shared" ref="V927" si="3758">SUM(R927:R927)*M927</f>
        <v>0.6</v>
      </c>
      <c r="W927" s="46">
        <f t="shared" si="3661"/>
        <v>0.6</v>
      </c>
      <c r="X927" s="247">
        <f>+S928+S930</f>
        <v>0</v>
      </c>
      <c r="Y927" s="250">
        <f>+T928+T930</f>
        <v>0.22000000000000003</v>
      </c>
      <c r="Z927" s="253">
        <f>+U928+U930</f>
        <v>0.37919999999999998</v>
      </c>
      <c r="AA927" s="256">
        <f>+V928+V930</f>
        <v>1</v>
      </c>
      <c r="AB927" s="256">
        <f>+W928+W930</f>
        <v>1</v>
      </c>
      <c r="AC927" s="369"/>
      <c r="AD927" s="233"/>
      <c r="AE927" s="47"/>
      <c r="AF927" s="228" t="str">
        <f t="shared" si="3710"/>
        <v>EQUILIBRADA</v>
      </c>
      <c r="AG927" s="236"/>
      <c r="AH927" s="236"/>
      <c r="AI927" s="236"/>
      <c r="AJ927" s="376"/>
      <c r="AK927" s="69"/>
      <c r="AP927" s="71"/>
      <c r="AQ927" s="237"/>
    </row>
    <row r="928" spans="1:43" ht="30" customHeight="1" thickBot="1" x14ac:dyDescent="0.35">
      <c r="A928" s="283"/>
      <c r="B928" s="386"/>
      <c r="C928" s="286"/>
      <c r="D928" s="289"/>
      <c r="E928" s="292"/>
      <c r="F928" s="295"/>
      <c r="G928" s="298"/>
      <c r="H928" s="261"/>
      <c r="I928" s="275"/>
      <c r="J928" s="275"/>
      <c r="K928" s="277"/>
      <c r="L928" s="279"/>
      <c r="M928" s="280"/>
      <c r="N928" s="49" t="s">
        <v>52</v>
      </c>
      <c r="O928" s="51">
        <v>0</v>
      </c>
      <c r="P928" s="51">
        <v>0.22</v>
      </c>
      <c r="Q928" s="51">
        <v>0.38200000000000001</v>
      </c>
      <c r="R928" s="51">
        <v>1</v>
      </c>
      <c r="S928" s="53">
        <f t="shared" ref="S928" si="3759">SUM(O928:O928)*M927</f>
        <v>0</v>
      </c>
      <c r="T928" s="54">
        <f t="shared" ref="T928" si="3760">SUM(P928:P928)*M927</f>
        <v>0.13200000000000001</v>
      </c>
      <c r="U928" s="54">
        <f t="shared" ref="U928" si="3761">SUM(Q928:Q928)*M927</f>
        <v>0.22919999999999999</v>
      </c>
      <c r="V928" s="55">
        <f t="shared" ref="V928" si="3762">SUM(R928:R928)*M927</f>
        <v>0.6</v>
      </c>
      <c r="W928" s="56">
        <f t="shared" si="3661"/>
        <v>0.6</v>
      </c>
      <c r="X928" s="248"/>
      <c r="Y928" s="251"/>
      <c r="Z928" s="254"/>
      <c r="AA928" s="257"/>
      <c r="AB928" s="257"/>
      <c r="AC928" s="369"/>
      <c r="AD928" s="233"/>
      <c r="AE928" s="57"/>
      <c r="AF928" s="235"/>
      <c r="AG928" s="236"/>
      <c r="AH928" s="236"/>
      <c r="AI928" s="236"/>
      <c r="AJ928" s="376"/>
      <c r="AK928" s="69"/>
      <c r="AP928" s="71"/>
      <c r="AQ928" s="238"/>
    </row>
    <row r="929" spans="1:43" ht="30" customHeight="1" x14ac:dyDescent="0.3">
      <c r="A929" s="283"/>
      <c r="B929" s="386"/>
      <c r="C929" s="286"/>
      <c r="D929" s="289"/>
      <c r="E929" s="292"/>
      <c r="F929" s="295"/>
      <c r="G929" s="298"/>
      <c r="H929" s="261"/>
      <c r="I929" s="275"/>
      <c r="J929" s="275"/>
      <c r="K929" s="277"/>
      <c r="L929" s="270" t="s">
        <v>1086</v>
      </c>
      <c r="M929" s="272">
        <v>0.4</v>
      </c>
      <c r="N929" s="72" t="s">
        <v>46</v>
      </c>
      <c r="O929" s="90">
        <v>0</v>
      </c>
      <c r="P929" s="90">
        <v>0.5</v>
      </c>
      <c r="Q929" s="90">
        <v>0.75</v>
      </c>
      <c r="R929" s="89">
        <v>1</v>
      </c>
      <c r="S929" s="65">
        <f t="shared" ref="S929" si="3763">SUM(O929:O929)*M929</f>
        <v>0</v>
      </c>
      <c r="T929" s="66">
        <f t="shared" ref="T929" si="3764">SUM(P929:P929)*M929</f>
        <v>0.2</v>
      </c>
      <c r="U929" s="66">
        <f t="shared" ref="U929" si="3765">SUM(Q929:Q929)*M929</f>
        <v>0.30000000000000004</v>
      </c>
      <c r="V929" s="67">
        <f t="shared" ref="V929" si="3766">SUM(R929:R929)*M929</f>
        <v>0.4</v>
      </c>
      <c r="W929" s="68">
        <f t="shared" si="3661"/>
        <v>0.4</v>
      </c>
      <c r="X929" s="248"/>
      <c r="Y929" s="251"/>
      <c r="Z929" s="254"/>
      <c r="AA929" s="257"/>
      <c r="AB929" s="257"/>
      <c r="AC929" s="369"/>
      <c r="AD929" s="233"/>
      <c r="AE929" s="47"/>
      <c r="AF929" s="228" t="str">
        <f t="shared" si="3710"/>
        <v>EQUILIBRADA</v>
      </c>
      <c r="AG929" s="236"/>
      <c r="AH929" s="236"/>
      <c r="AI929" s="236"/>
      <c r="AJ929" s="376"/>
      <c r="AK929" s="69"/>
      <c r="AP929" s="71"/>
      <c r="AQ929" s="238"/>
    </row>
    <row r="930" spans="1:43" ht="30" customHeight="1" thickBot="1" x14ac:dyDescent="0.35">
      <c r="A930" s="283"/>
      <c r="B930" s="386"/>
      <c r="C930" s="286"/>
      <c r="D930" s="289"/>
      <c r="E930" s="292"/>
      <c r="F930" s="295"/>
      <c r="G930" s="298"/>
      <c r="H930" s="261"/>
      <c r="I930" s="275"/>
      <c r="J930" s="281"/>
      <c r="K930" s="277"/>
      <c r="L930" s="279"/>
      <c r="M930" s="280"/>
      <c r="N930" s="73" t="s">
        <v>52</v>
      </c>
      <c r="O930" s="83">
        <v>0</v>
      </c>
      <c r="P930" s="75">
        <v>0.22</v>
      </c>
      <c r="Q930" s="75">
        <v>0.375</v>
      </c>
      <c r="R930" s="75">
        <v>1</v>
      </c>
      <c r="S930" s="85">
        <f t="shared" ref="S930" si="3767">SUM(O930:O930)*M929</f>
        <v>0</v>
      </c>
      <c r="T930" s="86">
        <f t="shared" ref="T930" si="3768">SUM(P930:P930)*M929</f>
        <v>8.8000000000000009E-2</v>
      </c>
      <c r="U930" s="86">
        <f t="shared" ref="U930" si="3769">SUM(Q930:Q930)*M929</f>
        <v>0.15000000000000002</v>
      </c>
      <c r="V930" s="87">
        <f t="shared" ref="V930" si="3770">SUM(R930:R930)*M929</f>
        <v>0.4</v>
      </c>
      <c r="W930" s="88">
        <f t="shared" si="3661"/>
        <v>0.4</v>
      </c>
      <c r="X930" s="249"/>
      <c r="Y930" s="252"/>
      <c r="Z930" s="255"/>
      <c r="AA930" s="258"/>
      <c r="AB930" s="258"/>
      <c r="AC930" s="369"/>
      <c r="AD930" s="233"/>
      <c r="AE930" s="57"/>
      <c r="AF930" s="235"/>
      <c r="AG930" s="236"/>
      <c r="AH930" s="236"/>
      <c r="AI930" s="236"/>
      <c r="AJ930" s="376"/>
      <c r="AK930" s="69"/>
      <c r="AP930" s="71"/>
      <c r="AQ930" s="239"/>
    </row>
    <row r="931" spans="1:43" ht="30" customHeight="1" x14ac:dyDescent="0.3">
      <c r="A931" s="283"/>
      <c r="B931" s="386"/>
      <c r="C931" s="286"/>
      <c r="D931" s="289"/>
      <c r="E931" s="292"/>
      <c r="F931" s="295"/>
      <c r="G931" s="298"/>
      <c r="H931" s="261"/>
      <c r="I931" s="275"/>
      <c r="J931" s="274" t="s">
        <v>1077</v>
      </c>
      <c r="K931" s="277">
        <v>0.5</v>
      </c>
      <c r="L931" s="270" t="s">
        <v>1087</v>
      </c>
      <c r="M931" s="272">
        <v>0.6</v>
      </c>
      <c r="N931" s="39" t="s">
        <v>46</v>
      </c>
      <c r="O931" s="41">
        <v>0</v>
      </c>
      <c r="P931" s="41">
        <v>0.5</v>
      </c>
      <c r="Q931" s="41">
        <v>0.75</v>
      </c>
      <c r="R931" s="42">
        <v>1</v>
      </c>
      <c r="S931" s="43">
        <f t="shared" ref="S931" si="3771">SUM(O931:O931)*M931</f>
        <v>0</v>
      </c>
      <c r="T931" s="44">
        <f t="shared" ref="T931" si="3772">SUM(P931:P931)*M931</f>
        <v>0.3</v>
      </c>
      <c r="U931" s="44">
        <f t="shared" ref="U931" si="3773">SUM(Q931:Q931)*M931</f>
        <v>0.44999999999999996</v>
      </c>
      <c r="V931" s="45">
        <f t="shared" ref="V931" si="3774">SUM(R931:R931)*M931</f>
        <v>0.6</v>
      </c>
      <c r="W931" s="46">
        <f t="shared" si="3661"/>
        <v>0.6</v>
      </c>
      <c r="X931" s="247">
        <f>+S932+S934</f>
        <v>0</v>
      </c>
      <c r="Y931" s="250">
        <f>+T932+T934</f>
        <v>0.25</v>
      </c>
      <c r="Z931" s="253">
        <f>+U932+U934</f>
        <v>0.47292000000000001</v>
      </c>
      <c r="AA931" s="256">
        <f>+V932+V934</f>
        <v>0.99399999999999999</v>
      </c>
      <c r="AB931" s="256">
        <f>+W932+W934</f>
        <v>0.99399999999999999</v>
      </c>
      <c r="AC931" s="369"/>
      <c r="AD931" s="233"/>
      <c r="AE931" s="47"/>
      <c r="AF931" s="228" t="str">
        <f t="shared" si="3710"/>
        <v>PARA MEJORAR</v>
      </c>
      <c r="AG931" s="236"/>
      <c r="AH931" s="236"/>
      <c r="AI931" s="236"/>
      <c r="AJ931" s="376"/>
      <c r="AK931" s="69"/>
      <c r="AP931" s="71"/>
      <c r="AQ931" s="237"/>
    </row>
    <row r="932" spans="1:43" ht="30" customHeight="1" thickBot="1" x14ac:dyDescent="0.35">
      <c r="A932" s="283"/>
      <c r="B932" s="386"/>
      <c r="C932" s="286"/>
      <c r="D932" s="289"/>
      <c r="E932" s="292"/>
      <c r="F932" s="295"/>
      <c r="G932" s="298"/>
      <c r="H932" s="261"/>
      <c r="I932" s="275"/>
      <c r="J932" s="275"/>
      <c r="K932" s="277"/>
      <c r="L932" s="279"/>
      <c r="M932" s="280"/>
      <c r="N932" s="49" t="s">
        <v>52</v>
      </c>
      <c r="O932" s="141">
        <v>0</v>
      </c>
      <c r="P932" s="141">
        <v>0.25</v>
      </c>
      <c r="Q932" s="141">
        <v>0.53820000000000001</v>
      </c>
      <c r="R932" s="141">
        <v>0.99</v>
      </c>
      <c r="S932" s="53">
        <f t="shared" ref="S932" si="3775">SUM(O932:O932)*M931</f>
        <v>0</v>
      </c>
      <c r="T932" s="54">
        <f t="shared" ref="T932" si="3776">SUM(P932:P932)*M931</f>
        <v>0.15</v>
      </c>
      <c r="U932" s="54">
        <f t="shared" ref="U932" si="3777">SUM(Q932:Q932)*M931</f>
        <v>0.32291999999999998</v>
      </c>
      <c r="V932" s="55">
        <f t="shared" ref="V932" si="3778">SUM(R932:R932)*M931</f>
        <v>0.59399999999999997</v>
      </c>
      <c r="W932" s="56">
        <f t="shared" si="3661"/>
        <v>0.59399999999999997</v>
      </c>
      <c r="X932" s="248"/>
      <c r="Y932" s="251"/>
      <c r="Z932" s="254"/>
      <c r="AA932" s="257"/>
      <c r="AB932" s="257"/>
      <c r="AC932" s="369"/>
      <c r="AD932" s="233"/>
      <c r="AE932" s="57"/>
      <c r="AF932" s="235"/>
      <c r="AG932" s="236"/>
      <c r="AH932" s="236"/>
      <c r="AI932" s="236"/>
      <c r="AJ932" s="376"/>
      <c r="AK932" s="69"/>
      <c r="AP932" s="71"/>
      <c r="AQ932" s="238"/>
    </row>
    <row r="933" spans="1:43" ht="30" customHeight="1" x14ac:dyDescent="0.3">
      <c r="A933" s="283"/>
      <c r="B933" s="386"/>
      <c r="C933" s="286"/>
      <c r="D933" s="289"/>
      <c r="E933" s="292"/>
      <c r="F933" s="295"/>
      <c r="G933" s="298"/>
      <c r="H933" s="261"/>
      <c r="I933" s="275"/>
      <c r="J933" s="275"/>
      <c r="K933" s="277"/>
      <c r="L933" s="270" t="s">
        <v>1088</v>
      </c>
      <c r="M933" s="272">
        <v>0.4</v>
      </c>
      <c r="N933" s="72" t="s">
        <v>46</v>
      </c>
      <c r="O933" s="90">
        <v>0</v>
      </c>
      <c r="P933" s="90">
        <v>0.5</v>
      </c>
      <c r="Q933" s="90">
        <v>0.75</v>
      </c>
      <c r="R933" s="89">
        <v>1</v>
      </c>
      <c r="S933" s="65">
        <f t="shared" ref="S933" si="3779">SUM(O933:O933)*M933</f>
        <v>0</v>
      </c>
      <c r="T933" s="66">
        <f t="shared" ref="T933" si="3780">SUM(P933:P933)*M933</f>
        <v>0.2</v>
      </c>
      <c r="U933" s="66">
        <f t="shared" ref="U933" si="3781">SUM(Q933:Q933)*M933</f>
        <v>0.30000000000000004</v>
      </c>
      <c r="V933" s="67">
        <f t="shared" ref="V933" si="3782">SUM(R933:R933)*M933</f>
        <v>0.4</v>
      </c>
      <c r="W933" s="68">
        <f t="shared" si="3661"/>
        <v>0.4</v>
      </c>
      <c r="X933" s="248"/>
      <c r="Y933" s="251"/>
      <c r="Z933" s="254"/>
      <c r="AA933" s="257"/>
      <c r="AB933" s="257"/>
      <c r="AC933" s="369"/>
      <c r="AD933" s="233"/>
      <c r="AE933" s="47"/>
      <c r="AF933" s="228" t="str">
        <f>+IF(R934&gt;R933,"SUPERADA",IF(V934=V933,"EQUILIBRADA",IF(V934&lt;V933,"PARA MEJORAR")))</f>
        <v>EQUILIBRADA</v>
      </c>
      <c r="AG933" s="236"/>
      <c r="AH933" s="236"/>
      <c r="AI933" s="236"/>
      <c r="AJ933" s="376"/>
      <c r="AK933" s="69"/>
      <c r="AP933" s="71"/>
      <c r="AQ933" s="238"/>
    </row>
    <row r="934" spans="1:43" ht="30" customHeight="1" thickBot="1" x14ac:dyDescent="0.35">
      <c r="A934" s="283"/>
      <c r="B934" s="386"/>
      <c r="C934" s="286"/>
      <c r="D934" s="289"/>
      <c r="E934" s="292"/>
      <c r="F934" s="295"/>
      <c r="G934" s="298"/>
      <c r="H934" s="261"/>
      <c r="I934" s="275"/>
      <c r="J934" s="281"/>
      <c r="K934" s="277"/>
      <c r="L934" s="279"/>
      <c r="M934" s="280"/>
      <c r="N934" s="73" t="s">
        <v>52</v>
      </c>
      <c r="O934" s="75">
        <v>0</v>
      </c>
      <c r="P934" s="75">
        <v>0.25</v>
      </c>
      <c r="Q934" s="141">
        <v>0.375</v>
      </c>
      <c r="R934" s="141">
        <v>1</v>
      </c>
      <c r="S934" s="85">
        <f t="shared" ref="S934" si="3783">SUM(O934:O934)*M933</f>
        <v>0</v>
      </c>
      <c r="T934" s="86">
        <f t="shared" ref="T934" si="3784">SUM(P934:P934)*M933</f>
        <v>0.1</v>
      </c>
      <c r="U934" s="86">
        <f t="shared" ref="U934" si="3785">SUM(Q934:Q934)*M933</f>
        <v>0.15000000000000002</v>
      </c>
      <c r="V934" s="87">
        <f t="shared" ref="V934" si="3786">SUM(R934:R934)*M933</f>
        <v>0.4</v>
      </c>
      <c r="W934" s="88">
        <f t="shared" si="3661"/>
        <v>0.4</v>
      </c>
      <c r="X934" s="249"/>
      <c r="Y934" s="252"/>
      <c r="Z934" s="255"/>
      <c r="AA934" s="258"/>
      <c r="AB934" s="258"/>
      <c r="AC934" s="369"/>
      <c r="AD934" s="233"/>
      <c r="AE934" s="57"/>
      <c r="AF934" s="235"/>
      <c r="AG934" s="236"/>
      <c r="AH934" s="236"/>
      <c r="AI934" s="236"/>
      <c r="AJ934" s="376"/>
      <c r="AK934" s="69"/>
      <c r="AP934" s="71"/>
      <c r="AQ934" s="239"/>
    </row>
    <row r="935" spans="1:43" ht="30" customHeight="1" x14ac:dyDescent="0.3">
      <c r="A935" s="283"/>
      <c r="B935" s="386"/>
      <c r="C935" s="286"/>
      <c r="D935" s="289"/>
      <c r="E935" s="292"/>
      <c r="F935" s="295"/>
      <c r="G935" s="298"/>
      <c r="H935" s="261"/>
      <c r="I935" s="275"/>
      <c r="J935" s="274" t="s">
        <v>1077</v>
      </c>
      <c r="K935" s="277">
        <v>0.5</v>
      </c>
      <c r="L935" s="270" t="s">
        <v>1089</v>
      </c>
      <c r="M935" s="272">
        <v>0.6</v>
      </c>
      <c r="N935" s="39" t="s">
        <v>46</v>
      </c>
      <c r="O935" s="41">
        <v>0</v>
      </c>
      <c r="P935" s="41">
        <v>0.5</v>
      </c>
      <c r="Q935" s="41">
        <v>0.75</v>
      </c>
      <c r="R935" s="42">
        <v>1</v>
      </c>
      <c r="S935" s="43">
        <f t="shared" ref="S935" si="3787">SUM(O935:O935)*M935</f>
        <v>0</v>
      </c>
      <c r="T935" s="44">
        <f t="shared" ref="T935" si="3788">SUM(P935:P935)*M935</f>
        <v>0.3</v>
      </c>
      <c r="U935" s="44">
        <f t="shared" ref="U935" si="3789">SUM(Q935:Q935)*M935</f>
        <v>0.44999999999999996</v>
      </c>
      <c r="V935" s="45">
        <f t="shared" ref="V935" si="3790">SUM(R935:R935)*M935</f>
        <v>0.6</v>
      </c>
      <c r="W935" s="46">
        <f t="shared" si="3661"/>
        <v>0.6</v>
      </c>
      <c r="X935" s="247">
        <f>+S936+S938</f>
        <v>0</v>
      </c>
      <c r="Y935" s="250">
        <f>+T936+T938</f>
        <v>0.24</v>
      </c>
      <c r="Z935" s="253">
        <f>+U936+U938</f>
        <v>0.43709999999999999</v>
      </c>
      <c r="AA935" s="256">
        <f>+V936+V938</f>
        <v>0.98680000000000001</v>
      </c>
      <c r="AB935" s="256">
        <f>+W936+W938</f>
        <v>0.98680000000000001</v>
      </c>
      <c r="AC935" s="369"/>
      <c r="AD935" s="233"/>
      <c r="AE935" s="47"/>
      <c r="AF935" s="228" t="str">
        <f t="shared" si="3710"/>
        <v>PARA MEJORAR</v>
      </c>
      <c r="AG935" s="236"/>
      <c r="AH935" s="236"/>
      <c r="AI935" s="236"/>
      <c r="AJ935" s="376"/>
      <c r="AK935" s="69"/>
      <c r="AP935" s="71"/>
      <c r="AQ935" s="237"/>
    </row>
    <row r="936" spans="1:43" ht="30" customHeight="1" thickBot="1" x14ac:dyDescent="0.35">
      <c r="A936" s="283"/>
      <c r="B936" s="386"/>
      <c r="C936" s="286"/>
      <c r="D936" s="289"/>
      <c r="E936" s="292"/>
      <c r="F936" s="295"/>
      <c r="G936" s="298"/>
      <c r="H936" s="261"/>
      <c r="I936" s="275"/>
      <c r="J936" s="275"/>
      <c r="K936" s="277"/>
      <c r="L936" s="279"/>
      <c r="M936" s="280"/>
      <c r="N936" s="49" t="s">
        <v>52</v>
      </c>
      <c r="O936" s="51">
        <v>0</v>
      </c>
      <c r="P936" s="51">
        <v>0.24</v>
      </c>
      <c r="Q936" s="141">
        <v>0.47849999999999998</v>
      </c>
      <c r="R936" s="141">
        <v>0.97799999999999998</v>
      </c>
      <c r="S936" s="53">
        <f t="shared" ref="S936" si="3791">SUM(O936:O936)*M935</f>
        <v>0</v>
      </c>
      <c r="T936" s="54">
        <f t="shared" ref="T936" si="3792">SUM(P936:P936)*M935</f>
        <v>0.14399999999999999</v>
      </c>
      <c r="U936" s="54">
        <f t="shared" ref="U936" si="3793">SUM(Q936:Q936)*M935</f>
        <v>0.28709999999999997</v>
      </c>
      <c r="V936" s="55">
        <f t="shared" ref="V936" si="3794">SUM(R936:R936)*M935</f>
        <v>0.58679999999999999</v>
      </c>
      <c r="W936" s="56">
        <f t="shared" si="3661"/>
        <v>0.58679999999999999</v>
      </c>
      <c r="X936" s="248"/>
      <c r="Y936" s="251"/>
      <c r="Z936" s="254"/>
      <c r="AA936" s="257"/>
      <c r="AB936" s="257"/>
      <c r="AC936" s="369"/>
      <c r="AD936" s="233"/>
      <c r="AE936" s="57"/>
      <c r="AF936" s="235"/>
      <c r="AG936" s="236"/>
      <c r="AH936" s="236"/>
      <c r="AI936" s="236"/>
      <c r="AJ936" s="376"/>
      <c r="AK936" s="69"/>
      <c r="AP936" s="71"/>
      <c r="AQ936" s="238"/>
    </row>
    <row r="937" spans="1:43" ht="30" customHeight="1" x14ac:dyDescent="0.3">
      <c r="A937" s="283"/>
      <c r="B937" s="386"/>
      <c r="C937" s="286"/>
      <c r="D937" s="289"/>
      <c r="E937" s="292"/>
      <c r="F937" s="295"/>
      <c r="G937" s="298"/>
      <c r="H937" s="261"/>
      <c r="I937" s="275"/>
      <c r="J937" s="275"/>
      <c r="K937" s="277"/>
      <c r="L937" s="270" t="s">
        <v>1090</v>
      </c>
      <c r="M937" s="272">
        <v>0.4</v>
      </c>
      <c r="N937" s="72" t="s">
        <v>46</v>
      </c>
      <c r="O937" s="90">
        <v>0</v>
      </c>
      <c r="P937" s="90">
        <v>0.5</v>
      </c>
      <c r="Q937" s="90">
        <v>0.75</v>
      </c>
      <c r="R937" s="89">
        <v>1</v>
      </c>
      <c r="S937" s="65">
        <f t="shared" ref="S937" si="3795">SUM(O937:O937)*M937</f>
        <v>0</v>
      </c>
      <c r="T937" s="66">
        <f t="shared" ref="T937" si="3796">SUM(P937:P937)*M937</f>
        <v>0.2</v>
      </c>
      <c r="U937" s="66">
        <f t="shared" ref="U937" si="3797">SUM(Q937:Q937)*M937</f>
        <v>0.30000000000000004</v>
      </c>
      <c r="V937" s="67">
        <f t="shared" ref="V937" si="3798">SUM(R937:R937)*M937</f>
        <v>0.4</v>
      </c>
      <c r="W937" s="68">
        <f t="shared" si="3661"/>
        <v>0.4</v>
      </c>
      <c r="X937" s="248"/>
      <c r="Y937" s="251"/>
      <c r="Z937" s="254"/>
      <c r="AA937" s="257"/>
      <c r="AB937" s="257"/>
      <c r="AC937" s="369"/>
      <c r="AD937" s="233"/>
      <c r="AE937" s="47"/>
      <c r="AF937" s="228" t="str">
        <f t="shared" si="3710"/>
        <v>EQUILIBRADA</v>
      </c>
      <c r="AG937" s="236"/>
      <c r="AH937" s="236"/>
      <c r="AI937" s="236"/>
      <c r="AJ937" s="376"/>
      <c r="AK937" s="69"/>
      <c r="AP937" s="71"/>
      <c r="AQ937" s="238"/>
    </row>
    <row r="938" spans="1:43" ht="30" customHeight="1" thickBot="1" x14ac:dyDescent="0.35">
      <c r="A938" s="283"/>
      <c r="B938" s="386"/>
      <c r="C938" s="287"/>
      <c r="D938" s="290"/>
      <c r="E938" s="293"/>
      <c r="F938" s="296"/>
      <c r="G938" s="299"/>
      <c r="H938" s="262"/>
      <c r="I938" s="276"/>
      <c r="J938" s="276"/>
      <c r="K938" s="278"/>
      <c r="L938" s="271"/>
      <c r="M938" s="273"/>
      <c r="N938" s="73" t="s">
        <v>52</v>
      </c>
      <c r="O938" s="75">
        <v>0</v>
      </c>
      <c r="P938" s="75">
        <v>0.24</v>
      </c>
      <c r="Q938" s="141">
        <v>0.375</v>
      </c>
      <c r="R938" s="141">
        <v>1</v>
      </c>
      <c r="S938" s="85">
        <f t="shared" ref="S938" si="3799">SUM(O938:O938)*M937</f>
        <v>0</v>
      </c>
      <c r="T938" s="86">
        <f t="shared" ref="T938" si="3800">SUM(P938:P938)*M937</f>
        <v>9.6000000000000002E-2</v>
      </c>
      <c r="U938" s="86">
        <f t="shared" ref="U938" si="3801">SUM(Q938:Q938)*M937</f>
        <v>0.15000000000000002</v>
      </c>
      <c r="V938" s="87">
        <f t="shared" ref="V938" si="3802">SUM(R938:R938)*M937</f>
        <v>0.4</v>
      </c>
      <c r="W938" s="88">
        <f t="shared" si="3661"/>
        <v>0.4</v>
      </c>
      <c r="X938" s="249"/>
      <c r="Y938" s="252"/>
      <c r="Z938" s="255"/>
      <c r="AA938" s="258"/>
      <c r="AB938" s="258"/>
      <c r="AC938" s="369"/>
      <c r="AD938" s="234"/>
      <c r="AE938" s="57"/>
      <c r="AF938" s="235"/>
      <c r="AG938" s="229"/>
      <c r="AH938" s="229"/>
      <c r="AI938" s="236"/>
      <c r="AJ938" s="376"/>
      <c r="AK938" s="142"/>
      <c r="AL938" s="143"/>
      <c r="AM938" s="143"/>
      <c r="AN938" s="143"/>
      <c r="AO938" s="143"/>
      <c r="AP938" s="144"/>
      <c r="AQ938" s="239"/>
    </row>
    <row r="939" spans="1:43" ht="30" customHeight="1" x14ac:dyDescent="0.3">
      <c r="A939" s="283"/>
      <c r="B939" s="386"/>
      <c r="C939" s="285"/>
      <c r="D939" s="288"/>
      <c r="E939" s="291"/>
      <c r="F939" s="294"/>
      <c r="G939" s="259" t="s">
        <v>1091</v>
      </c>
      <c r="H939" s="261">
        <v>123</v>
      </c>
      <c r="I939" s="263" t="s">
        <v>157</v>
      </c>
      <c r="J939" s="265" t="s">
        <v>158</v>
      </c>
      <c r="K939" s="267">
        <v>1</v>
      </c>
      <c r="L939" s="269" t="s">
        <v>221</v>
      </c>
      <c r="M939" s="246">
        <v>0.33</v>
      </c>
      <c r="N939" s="61" t="s">
        <v>46</v>
      </c>
      <c r="O939" s="96">
        <v>0</v>
      </c>
      <c r="P939" s="97">
        <v>1</v>
      </c>
      <c r="Q939" s="97">
        <v>1</v>
      </c>
      <c r="R939" s="98">
        <v>1</v>
      </c>
      <c r="S939" s="65">
        <f>SUM(O939:O939)*M939</f>
        <v>0</v>
      </c>
      <c r="T939" s="66">
        <f t="shared" ref="T939" si="3803">SUM(P939:P939)*M939</f>
        <v>0.33</v>
      </c>
      <c r="U939" s="66">
        <f t="shared" ref="U939" si="3804">SUM(Q939:Q939)*M939</f>
        <v>0.33</v>
      </c>
      <c r="V939" s="67">
        <f t="shared" ref="V939" si="3805">SUM(R939:R939)*M939</f>
        <v>0.33</v>
      </c>
      <c r="W939" s="68">
        <f t="shared" si="3661"/>
        <v>0.33</v>
      </c>
      <c r="X939" s="247">
        <f>+S940+S944</f>
        <v>0</v>
      </c>
      <c r="Y939" s="250">
        <f>+T940+T944</f>
        <v>0.16500000000000001</v>
      </c>
      <c r="Z939" s="253">
        <f>+U940+U944+U942</f>
        <v>0.66500000000000004</v>
      </c>
      <c r="AA939" s="256">
        <f>+V940+V944+V942</f>
        <v>1</v>
      </c>
      <c r="AB939" s="256">
        <f>+W940+W944+W942</f>
        <v>1</v>
      </c>
      <c r="AC939" s="369"/>
      <c r="AD939" s="232" t="s">
        <v>322</v>
      </c>
      <c r="AE939" s="47"/>
      <c r="AF939" s="228" t="str">
        <f t="shared" si="3710"/>
        <v>EQUILIBRADA</v>
      </c>
      <c r="AG939" s="228" t="str">
        <f>IF(COUNTIF(AF939:AF944,"PARA MEJORAR")&gt;=1,"PARA MEJORAR","BIEN")</f>
        <v>BIEN</v>
      </c>
      <c r="AH939" s="228"/>
      <c r="AI939" s="236"/>
      <c r="AJ939" s="376"/>
      <c r="AK939" s="93"/>
      <c r="AL939" s="94"/>
      <c r="AM939" s="94"/>
      <c r="AN939" s="94"/>
      <c r="AO939" s="94"/>
      <c r="AP939" s="95"/>
      <c r="AQ939" s="237"/>
    </row>
    <row r="940" spans="1:43" ht="30" customHeight="1" thickBot="1" x14ac:dyDescent="0.35">
      <c r="A940" s="283"/>
      <c r="B940" s="386"/>
      <c r="C940" s="286"/>
      <c r="D940" s="289"/>
      <c r="E940" s="292"/>
      <c r="F940" s="295"/>
      <c r="G940" s="259"/>
      <c r="H940" s="261"/>
      <c r="I940" s="263"/>
      <c r="J940" s="265"/>
      <c r="K940" s="267"/>
      <c r="L940" s="241"/>
      <c r="M940" s="243"/>
      <c r="N940" s="49" t="s">
        <v>52</v>
      </c>
      <c r="O940" s="99">
        <v>0</v>
      </c>
      <c r="P940" s="100">
        <v>0.5</v>
      </c>
      <c r="Q940" s="100">
        <v>1</v>
      </c>
      <c r="R940" s="101">
        <v>1</v>
      </c>
      <c r="S940" s="53">
        <f>SUM(O940:O940)*M939</f>
        <v>0</v>
      </c>
      <c r="T940" s="54">
        <f t="shared" ref="T940" si="3806">SUM(P940:P940)*M939</f>
        <v>0.16500000000000001</v>
      </c>
      <c r="U940" s="54">
        <f t="shared" ref="U940" si="3807">SUM(Q940:Q940)*M939</f>
        <v>0.33</v>
      </c>
      <c r="V940" s="55">
        <f t="shared" ref="V940" si="3808">SUM(R940:R940)*M939</f>
        <v>0.33</v>
      </c>
      <c r="W940" s="56">
        <f t="shared" si="3661"/>
        <v>0.33</v>
      </c>
      <c r="X940" s="248"/>
      <c r="Y940" s="251"/>
      <c r="Z940" s="254"/>
      <c r="AA940" s="257"/>
      <c r="AB940" s="257"/>
      <c r="AC940" s="369"/>
      <c r="AD940" s="233"/>
      <c r="AE940" s="57"/>
      <c r="AF940" s="235"/>
      <c r="AG940" s="236"/>
      <c r="AH940" s="236"/>
      <c r="AI940" s="236"/>
      <c r="AJ940" s="376"/>
      <c r="AK940" s="69"/>
      <c r="AP940" s="71"/>
      <c r="AQ940" s="238"/>
    </row>
    <row r="941" spans="1:43" ht="30" customHeight="1" x14ac:dyDescent="0.3">
      <c r="A941" s="283"/>
      <c r="B941" s="386"/>
      <c r="C941" s="286"/>
      <c r="D941" s="289"/>
      <c r="E941" s="292"/>
      <c r="F941" s="295"/>
      <c r="G941" s="259"/>
      <c r="H941" s="261"/>
      <c r="I941" s="263"/>
      <c r="J941" s="265"/>
      <c r="K941" s="267"/>
      <c r="L941" s="240" t="s">
        <v>162</v>
      </c>
      <c r="M941" s="242">
        <v>0.33</v>
      </c>
      <c r="N941" s="72" t="s">
        <v>46</v>
      </c>
      <c r="O941" s="102">
        <v>0</v>
      </c>
      <c r="P941" s="103">
        <v>0</v>
      </c>
      <c r="Q941" s="103">
        <v>1</v>
      </c>
      <c r="R941" s="104">
        <v>1</v>
      </c>
      <c r="S941" s="65">
        <f>SUM(O941:O941)*M941</f>
        <v>0</v>
      </c>
      <c r="T941" s="66">
        <f t="shared" ref="T941" si="3809">SUM(P941:P941)*M941</f>
        <v>0</v>
      </c>
      <c r="U941" s="66">
        <f t="shared" ref="U941" si="3810">SUM(Q941:Q941)*M941</f>
        <v>0.33</v>
      </c>
      <c r="V941" s="67">
        <f t="shared" ref="V941" si="3811">SUM(R941:R941)*M941</f>
        <v>0.33</v>
      </c>
      <c r="W941" s="68">
        <f>MAX(S941:V941)</f>
        <v>0.33</v>
      </c>
      <c r="X941" s="248"/>
      <c r="Y941" s="251"/>
      <c r="Z941" s="254"/>
      <c r="AA941" s="257"/>
      <c r="AB941" s="257"/>
      <c r="AC941" s="369"/>
      <c r="AD941" s="233"/>
      <c r="AE941" s="47"/>
      <c r="AF941" s="228" t="str">
        <f t="shared" si="3710"/>
        <v>EQUILIBRADA</v>
      </c>
      <c r="AG941" s="236"/>
      <c r="AH941" s="236"/>
      <c r="AI941" s="236"/>
      <c r="AJ941" s="376"/>
      <c r="AK941" s="69"/>
      <c r="AP941" s="71"/>
      <c r="AQ941" s="238"/>
    </row>
    <row r="942" spans="1:43" ht="30" customHeight="1" thickBot="1" x14ac:dyDescent="0.35">
      <c r="A942" s="283"/>
      <c r="B942" s="386"/>
      <c r="C942" s="286"/>
      <c r="D942" s="289"/>
      <c r="E942" s="292"/>
      <c r="F942" s="295"/>
      <c r="G942" s="259"/>
      <c r="H942" s="261"/>
      <c r="I942" s="263"/>
      <c r="J942" s="265"/>
      <c r="K942" s="267"/>
      <c r="L942" s="241"/>
      <c r="M942" s="243"/>
      <c r="N942" s="105" t="s">
        <v>52</v>
      </c>
      <c r="O942" s="99">
        <v>0</v>
      </c>
      <c r="P942" s="100">
        <v>0.5</v>
      </c>
      <c r="Q942" s="100">
        <v>0.5</v>
      </c>
      <c r="R942" s="101">
        <v>1</v>
      </c>
      <c r="S942" s="53">
        <f t="shared" ref="S942" si="3812">SUM(O942:O942)*M941</f>
        <v>0</v>
      </c>
      <c r="T942" s="54">
        <f t="shared" ref="T942" si="3813">SUM(P942:P942)*M941</f>
        <v>0.16500000000000001</v>
      </c>
      <c r="U942" s="54">
        <f t="shared" ref="U942" si="3814">SUM(Q942:Q942)*M941</f>
        <v>0.16500000000000001</v>
      </c>
      <c r="V942" s="55">
        <f t="shared" ref="V942" si="3815">SUM(R942:R942)*M941</f>
        <v>0.33</v>
      </c>
      <c r="W942" s="56">
        <f t="shared" si="3661"/>
        <v>0.33</v>
      </c>
      <c r="X942" s="248"/>
      <c r="Y942" s="251"/>
      <c r="Z942" s="254"/>
      <c r="AA942" s="257"/>
      <c r="AB942" s="257"/>
      <c r="AC942" s="369"/>
      <c r="AD942" s="233"/>
      <c r="AE942" s="57"/>
      <c r="AF942" s="235"/>
      <c r="AG942" s="236"/>
      <c r="AH942" s="236"/>
      <c r="AI942" s="236"/>
      <c r="AJ942" s="376"/>
      <c r="AK942" s="69"/>
      <c r="AP942" s="71"/>
      <c r="AQ942" s="238"/>
    </row>
    <row r="943" spans="1:43" ht="30" customHeight="1" x14ac:dyDescent="0.3">
      <c r="A943" s="283"/>
      <c r="B943" s="386"/>
      <c r="C943" s="286"/>
      <c r="D943" s="289"/>
      <c r="E943" s="292"/>
      <c r="F943" s="295"/>
      <c r="G943" s="259"/>
      <c r="H943" s="261"/>
      <c r="I943" s="263"/>
      <c r="J943" s="265"/>
      <c r="K943" s="267"/>
      <c r="L943" s="240" t="s">
        <v>163</v>
      </c>
      <c r="M943" s="242">
        <v>0.34</v>
      </c>
      <c r="N943" s="106" t="s">
        <v>46</v>
      </c>
      <c r="O943" s="102">
        <v>0</v>
      </c>
      <c r="P943" s="103">
        <v>0</v>
      </c>
      <c r="Q943" s="103">
        <v>1</v>
      </c>
      <c r="R943" s="104">
        <v>1</v>
      </c>
      <c r="S943" s="65">
        <f t="shared" ref="S943" si="3816">SUM(O943:O943)*M943</f>
        <v>0</v>
      </c>
      <c r="T943" s="66">
        <f t="shared" ref="T943" si="3817">SUM(P943:P943)*M943</f>
        <v>0</v>
      </c>
      <c r="U943" s="66">
        <f t="shared" ref="U943" si="3818">SUM(Q943:Q943)*M943</f>
        <v>0.34</v>
      </c>
      <c r="V943" s="67">
        <f t="shared" ref="V943" si="3819">SUM(R943:R943)*M943</f>
        <v>0.34</v>
      </c>
      <c r="W943" s="68">
        <f t="shared" si="3661"/>
        <v>0.34</v>
      </c>
      <c r="X943" s="248"/>
      <c r="Y943" s="251"/>
      <c r="Z943" s="254"/>
      <c r="AA943" s="257"/>
      <c r="AB943" s="257"/>
      <c r="AC943" s="369"/>
      <c r="AD943" s="233"/>
      <c r="AE943" s="47"/>
      <c r="AF943" s="228" t="str">
        <f t="shared" si="3710"/>
        <v>EQUILIBRADA</v>
      </c>
      <c r="AG943" s="236"/>
      <c r="AH943" s="236"/>
      <c r="AI943" s="236"/>
      <c r="AJ943" s="376"/>
      <c r="AK943" s="69"/>
      <c r="AP943" s="71"/>
      <c r="AQ943" s="238"/>
    </row>
    <row r="944" spans="1:43" ht="30" customHeight="1" thickBot="1" x14ac:dyDescent="0.35">
      <c r="A944" s="284"/>
      <c r="B944" s="387"/>
      <c r="C944" s="287"/>
      <c r="D944" s="290"/>
      <c r="E944" s="293"/>
      <c r="F944" s="296"/>
      <c r="G944" s="260"/>
      <c r="H944" s="262"/>
      <c r="I944" s="264"/>
      <c r="J944" s="266"/>
      <c r="K944" s="268"/>
      <c r="L944" s="244"/>
      <c r="M944" s="245"/>
      <c r="N944" s="73" t="s">
        <v>52</v>
      </c>
      <c r="O944" s="107">
        <v>0</v>
      </c>
      <c r="P944" s="108">
        <v>0</v>
      </c>
      <c r="Q944" s="108">
        <v>0.5</v>
      </c>
      <c r="R944" s="109">
        <v>1</v>
      </c>
      <c r="S944" s="85">
        <f t="shared" ref="S944" si="3820">SUM(O944:O944)*M943</f>
        <v>0</v>
      </c>
      <c r="T944" s="86">
        <f t="shared" ref="T944" si="3821">SUM(P944:P944)*M943</f>
        <v>0</v>
      </c>
      <c r="U944" s="86">
        <f t="shared" ref="U944" si="3822">SUM(Q944:Q944)*M943</f>
        <v>0.17</v>
      </c>
      <c r="V944" s="87">
        <f t="shared" ref="V944" si="3823">SUM(R944:R944)*M943</f>
        <v>0.34</v>
      </c>
      <c r="W944" s="88">
        <f t="shared" si="3661"/>
        <v>0.34</v>
      </c>
      <c r="X944" s="249"/>
      <c r="Y944" s="252"/>
      <c r="Z944" s="255"/>
      <c r="AA944" s="258"/>
      <c r="AB944" s="258"/>
      <c r="AC944" s="370"/>
      <c r="AD944" s="234"/>
      <c r="AE944" s="145"/>
      <c r="AF944" s="229"/>
      <c r="AG944" s="229"/>
      <c r="AH944" s="229"/>
      <c r="AI944" s="229"/>
      <c r="AJ944" s="377"/>
      <c r="AK944" s="142"/>
      <c r="AL944" s="143"/>
      <c r="AM944" s="143"/>
      <c r="AN944" s="143"/>
      <c r="AO944" s="143"/>
      <c r="AP944" s="144"/>
      <c r="AQ944" s="239"/>
    </row>
    <row r="945" spans="1:43" s="2" customFormat="1" ht="15.75" customHeight="1" x14ac:dyDescent="0.3">
      <c r="A945" s="146">
        <f t="shared" ref="A945:K945" si="3824">COUNTA(A5:A944)</f>
        <v>5</v>
      </c>
      <c r="B945" s="146">
        <f t="shared" si="3824"/>
        <v>8</v>
      </c>
      <c r="C945" s="146">
        <f>COUNTA(C5:C944)</f>
        <v>68</v>
      </c>
      <c r="D945" s="146">
        <f t="shared" si="3824"/>
        <v>68</v>
      </c>
      <c r="E945" s="146">
        <f t="shared" si="3824"/>
        <v>69</v>
      </c>
      <c r="F945" s="146">
        <f t="shared" si="3824"/>
        <v>71</v>
      </c>
      <c r="G945" s="147">
        <f>COUNTA(G5:G944)</f>
        <v>124</v>
      </c>
      <c r="H945" s="146">
        <f>COUNTA(H5:H944)</f>
        <v>125</v>
      </c>
      <c r="I945" s="147">
        <f t="shared" si="3824"/>
        <v>129</v>
      </c>
      <c r="J945" s="147">
        <f t="shared" si="3824"/>
        <v>138</v>
      </c>
      <c r="K945" s="147">
        <f t="shared" si="3824"/>
        <v>130</v>
      </c>
      <c r="L945" s="147">
        <f>COUNTA(L5:L944)</f>
        <v>471</v>
      </c>
      <c r="M945" s="147">
        <f>COUNTA(M5:M944)</f>
        <v>471</v>
      </c>
      <c r="N945" s="230" t="s">
        <v>46</v>
      </c>
      <c r="O945" s="148">
        <f>+SUMIF($N$5:$N$944,"P",O$5:O$944)/($H$915+10)</f>
        <v>0.61348484848484863</v>
      </c>
      <c r="P945" s="148">
        <f>+SUMIF($N$5:$N$944,"P",P$5:P$944)/($H$915+10)</f>
        <v>1.5577272727272735</v>
      </c>
      <c r="Q945" s="148">
        <f>+SUMIF($N$5:$N$944,"P",Q$5:Q$944)/($H$915+10)</f>
        <v>2.5539393939393946</v>
      </c>
      <c r="R945" s="148">
        <f>+SUMIF($N$5:$N$944,"P",R$5:R$944)/($H$915+10)</f>
        <v>3.3712121212121211</v>
      </c>
      <c r="S945" s="223">
        <f>+(SUMIF($N$5:$N$944,"P",S$5:S$944)/120)</f>
        <v>0.1711333333333333</v>
      </c>
      <c r="T945" s="223">
        <f>+(SUMIF($N$5:$N$944,"P",T$5:T$944)/120)</f>
        <v>0.45850833333333357</v>
      </c>
      <c r="U945" s="223">
        <f>+((SUMIF($N$5:$N$944,"P",U5:U944)) -(SUMIF($Z$93:$Z$96,"P",Z$93:Z$96))-(SUMIF($Z$103:$Z$110,"P",Z$103:Z$110)) -(SUMIF($Z$219:$Z$222,"P",Z$219:Z$222))-(SUMIF($Z$485:$Z$490,"P",Z$485:Z$490))-(SUMIF($Z$847:$Z$850,"P",Z$847:Z$850)))/124.1</f>
        <v>0.74131748589846902</v>
      </c>
      <c r="V945" s="225">
        <f>+((SUMIF($N$5:$N$944,"p",V5:V944)) -(SUMIF($N$93:$N$96,"p",V$93:V$96))-(SUMIF($N$103:$N$110,"p",V$103:V$110)) -(SUMIF($N$219:$N$222,"p",V$219:V$222))-(SUMIF($N$315:$N$328,"p",V$315:V$328))-(SUMIF($N$351:$N$354,"p",V$351:V$354))-(SUMIF($N$485:$N$490,"p",V$485:V$490))-(SUMIF($N$829:$N$834,"p",V$829:V$834))-(SUMIF($N$847:$N$850,"p",V$847:V$850)))/120</f>
        <v>1.0000000000000016</v>
      </c>
      <c r="W945" s="226">
        <f>+((SUMIF($N$5:$N$944,"p",W5:W944)) -(SUMIF($N$93:$N$96,"p",W$93:W$96))-(SUMIF($N$103:$N$110,"p",W$103:W$110)) -(SUMIF($N$219:$N$222,"p",W$219:W$222))-(SUMIF($N$315:$N$328,"p",W$315:W$328))-(SUMIF($N$351:$N$354,"p",W$351:W$354))-(SUMIF($N$485:$N$490,"p",W$485:W$490))-(SUMIF($N$829:$N$834,"p",W$829:W$834))-(SUMIF($N$847:$N$850,"p",W$847:W$850)))/120</f>
        <v>1.0000000000000016</v>
      </c>
      <c r="X945" s="218">
        <f>AVERAGE(X5:X944)</f>
        <v>0.17853780769230762</v>
      </c>
      <c r="Y945" s="218">
        <f>AVERAGE(Y5:Y944)</f>
        <v>0.37509334615384599</v>
      </c>
      <c r="Z945" s="218">
        <f>AVERAGE(Z5:Z944)</f>
        <v>0.59408134615384611</v>
      </c>
      <c r="AA945" s="218">
        <f>AVERAGE(AA5:AA944)</f>
        <v>0.8150686538461539</v>
      </c>
      <c r="AB945" s="218">
        <f>AVERAGE(AB5:AB944)</f>
        <v>0.81814557692307688</v>
      </c>
      <c r="AC945" s="149"/>
      <c r="AD945" s="150" t="s">
        <v>1092</v>
      </c>
      <c r="AE945" s="151"/>
      <c r="AF945" s="152">
        <f>COUNTA(AF5:AF944)</f>
        <v>470</v>
      </c>
      <c r="AG945" s="152">
        <f>+COUNTA(AG5:AG944)</f>
        <v>125</v>
      </c>
      <c r="AH945" s="152">
        <f>+COUNTA(AH5:AH944)</f>
        <v>68</v>
      </c>
      <c r="AI945" s="152">
        <f>+COUNTA(AI5:AI944)</f>
        <v>8</v>
      </c>
      <c r="AJ945" s="153"/>
      <c r="AK945" s="154"/>
      <c r="AL945" s="154"/>
      <c r="AM945" s="154"/>
      <c r="AN945" s="154"/>
      <c r="AO945" s="154"/>
      <c r="AP945" s="154"/>
      <c r="AQ945" s="220"/>
    </row>
    <row r="946" spans="1:43" s="2" customFormat="1" ht="18" customHeight="1" thickBot="1" x14ac:dyDescent="0.35">
      <c r="A946" s="22"/>
      <c r="B946" s="22"/>
      <c r="C946" s="155"/>
      <c r="D946" s="156"/>
      <c r="E946" s="157"/>
      <c r="F946" s="158"/>
      <c r="G946" s="159"/>
      <c r="H946" s="160"/>
      <c r="I946" s="147"/>
      <c r="J946" s="147"/>
      <c r="K946" s="161"/>
      <c r="L946" s="159">
        <f>L945-AF952-AF956-AF957</f>
        <v>446</v>
      </c>
      <c r="M946" s="162" t="s">
        <v>1092</v>
      </c>
      <c r="N946" s="231"/>
      <c r="O946" s="163">
        <f>+O945</f>
        <v>0.61348484848484863</v>
      </c>
      <c r="P946" s="163">
        <f>+P945+O946</f>
        <v>2.1712121212121223</v>
      </c>
      <c r="Q946" s="163">
        <f>+Q945+P946</f>
        <v>4.7251515151515164</v>
      </c>
      <c r="R946" s="163">
        <f>+R945+Q946</f>
        <v>8.0963636363636375</v>
      </c>
      <c r="S946" s="224"/>
      <c r="T946" s="224"/>
      <c r="U946" s="224"/>
      <c r="V946" s="224"/>
      <c r="W946" s="227"/>
      <c r="X946" s="218"/>
      <c r="Y946" s="218"/>
      <c r="Z946" s="218"/>
      <c r="AA946" s="218"/>
      <c r="AB946" s="218"/>
      <c r="AC946" s="149"/>
      <c r="AD946" s="150" t="s">
        <v>1093</v>
      </c>
      <c r="AE946" s="151"/>
      <c r="AF946" s="152">
        <f>+COUNTIF(AF5:AF944,"SUPERADA")</f>
        <v>0</v>
      </c>
      <c r="AG946" s="152">
        <f>+COUNTIF(AG5:AG944,"BIEN")</f>
        <v>63</v>
      </c>
      <c r="AH946" s="152">
        <f>+COUNTIF(AH5:AH944,"BIEN")</f>
        <v>31</v>
      </c>
      <c r="AI946" s="152">
        <f>+COUNTIF(AI5:AI944,"PARA MEJORAR")</f>
        <v>7</v>
      </c>
      <c r="AJ946" s="153"/>
      <c r="AK946" s="154"/>
      <c r="AL946" s="154"/>
      <c r="AM946" s="154"/>
      <c r="AN946" s="154"/>
      <c r="AO946" s="154"/>
      <c r="AP946" s="154"/>
      <c r="AQ946" s="218"/>
    </row>
    <row r="947" spans="1:43" s="2" customFormat="1" ht="17.25" customHeight="1" x14ac:dyDescent="0.3">
      <c r="A947" s="22"/>
      <c r="B947" s="22"/>
      <c r="C947" s="155"/>
      <c r="D947" s="156"/>
      <c r="E947" s="157"/>
      <c r="F947" s="158"/>
      <c r="G947" s="159"/>
      <c r="H947" s="160"/>
      <c r="I947" s="147"/>
      <c r="J947" s="147"/>
      <c r="K947" s="161"/>
      <c r="L947" s="159"/>
      <c r="M947" s="162" t="s">
        <v>1094</v>
      </c>
      <c r="N947" s="221" t="s">
        <v>52</v>
      </c>
      <c r="O947" s="164">
        <f>+SUMIF($N$5:$N$944,"E",O5:O944)/$M$948</f>
        <v>0.66701417910447725</v>
      </c>
      <c r="P947" s="164">
        <f>+SUMIF($N$5:$N$944,"E",P5:P944)/$M$948</f>
        <v>1.3907895522388074</v>
      </c>
      <c r="Q947" s="164">
        <f>+SUMIF($N$5:$N$944,"E",Q5:Q944)/$M$948</f>
        <v>2.1676432835820911</v>
      </c>
      <c r="R947" s="164">
        <f>+SUMIF($N$5:$N$944,"E",R5:R944)/$M$948</f>
        <v>2.9319619402985078</v>
      </c>
      <c r="S947" s="223">
        <f>+(SUMIF($N$5:$N$944,"e",S$5:S$944)/120)</f>
        <v>0.19341595833333317</v>
      </c>
      <c r="T947" s="223">
        <f>+(SUMIF($N$5:$N$944,"e",T$5:T$944)/120)</f>
        <v>0.40772612500000011</v>
      </c>
      <c r="U947" s="225">
        <f>+((SUMIF($N$5:$N$944,"E",U7:U946)) -(SUMIF($Z$93:$Z$96,"E",Z$93:Z$96))-(SUMIF($Z$103:$Z$110,"E",Z$103:Z$110)) -(SUMIF($Z$219:$Z$222,"E",Z$219:Z$222))-(SUMIF($Z$485:$Z$490,"E",Z$485:Z$490))-(SUMIF($Z$847:$Z$850,"E",Z$847:Z$850)))/124.1</f>
        <v>0.61910213537469894</v>
      </c>
      <c r="V947" s="223">
        <f>+((SUMIF($N$5:$N$944,"E",V5:V944)) -(SUMIF($N$93:$N$96,"E",V$93:V$96))-(SUMIF($N$103:$N$110,"E",V$103:V$110)) -(SUMIF($N$219:$N$222,"E",V$219:V$222))-(SUMIF($N$315:$N$328,"E",V$315:V$328))-(SUMIF($N$351:$N$354,"E",V$351:V$354))-(SUMIF($N$485:$N$490,"E",V$485:V$490))-(SUMIF($N$829:$N$834,"E",V$829:V$834))-(SUMIF($N$847:$N$850,"E",V$847:V$850)))/120</f>
        <v>0.8863243750000015</v>
      </c>
      <c r="W947" s="226">
        <f>+((SUMIF($N$5:$N$944,"E",W5:W944)) -(SUMIF($N$93:$N$96,"E",W$93:W$96))-(SUMIF($N$103:$N$110,"E",W$103:W$110)) -(SUMIF($N$219:$N$222,"E",W$219:W$222))-(SUMIF($N$315:$N$328,"E",W$315:W$328))-(SUMIF($N$351:$N$354,"E",W$351:W$354))-(SUMIF($N$485:$N$490,"E",W$485:W$490))-(SUMIF($N$829:$N$834,"E",W$829:W$834))-(SUMIF($N$847:$N$850,"E",W$847:W$850)))/120</f>
        <v>0.8863243750000015</v>
      </c>
      <c r="X947" s="218"/>
      <c r="Y947" s="218"/>
      <c r="Z947" s="218"/>
      <c r="AA947" s="218"/>
      <c r="AB947" s="218"/>
      <c r="AC947" s="149"/>
      <c r="AD947" s="150"/>
      <c r="AE947" s="151"/>
      <c r="AF947" s="165">
        <f>+AF946/AF945</f>
        <v>0</v>
      </c>
      <c r="AG947" s="165">
        <f>+AG946/AG945</f>
        <v>0.504</v>
      </c>
      <c r="AH947" s="165">
        <f>+AH946/AH945</f>
        <v>0.45588235294117646</v>
      </c>
      <c r="AI947" s="165">
        <f>+AI946/AI945</f>
        <v>0.875</v>
      </c>
      <c r="AJ947" s="153"/>
      <c r="AK947" s="154"/>
      <c r="AL947" s="154"/>
      <c r="AM947" s="154"/>
      <c r="AN947" s="154"/>
      <c r="AO947" s="154"/>
      <c r="AP947" s="154"/>
      <c r="AQ947" s="218"/>
    </row>
    <row r="948" spans="1:43" s="2" customFormat="1" ht="17.25" customHeight="1" thickBot="1" x14ac:dyDescent="0.35">
      <c r="A948" s="22"/>
      <c r="B948" s="22"/>
      <c r="C948" s="155"/>
      <c r="D948" s="156"/>
      <c r="E948" s="157"/>
      <c r="F948" s="158"/>
      <c r="G948" s="159"/>
      <c r="H948" s="160"/>
      <c r="I948" s="147"/>
      <c r="J948" s="147"/>
      <c r="K948" s="161"/>
      <c r="L948" s="159"/>
      <c r="M948" s="166">
        <f>+COUNTA($H$5:$H$938)+10</f>
        <v>134</v>
      </c>
      <c r="N948" s="222"/>
      <c r="O948" s="163">
        <f>+O947</f>
        <v>0.66701417910447725</v>
      </c>
      <c r="P948" s="163">
        <f>+P947+O948</f>
        <v>2.0578037313432844</v>
      </c>
      <c r="Q948" s="163">
        <f>+Q947+P948</f>
        <v>4.2254470149253756</v>
      </c>
      <c r="R948" s="163">
        <f>+R947+Q948</f>
        <v>7.1574089552238833</v>
      </c>
      <c r="S948" s="224"/>
      <c r="T948" s="224"/>
      <c r="U948" s="224"/>
      <c r="V948" s="224"/>
      <c r="W948" s="227"/>
      <c r="X948" s="219"/>
      <c r="Y948" s="219"/>
      <c r="Z948" s="219"/>
      <c r="AA948" s="219"/>
      <c r="AB948" s="219"/>
      <c r="AC948" s="149"/>
      <c r="AD948" s="150" t="s">
        <v>1095</v>
      </c>
      <c r="AE948" s="151"/>
      <c r="AF948" s="152">
        <f>+COUNTIF(AF5:AF944,"EQUILIBRADA")</f>
        <v>337</v>
      </c>
      <c r="AG948" s="154"/>
      <c r="AH948" s="154"/>
      <c r="AI948" s="154"/>
      <c r="AJ948" s="153"/>
      <c r="AK948" s="154"/>
      <c r="AL948" s="154"/>
      <c r="AM948" s="154"/>
      <c r="AN948" s="154"/>
      <c r="AO948" s="154"/>
      <c r="AP948" s="154"/>
      <c r="AQ948" s="219"/>
    </row>
    <row r="949" spans="1:43" s="1" customFormat="1" ht="17.25" customHeight="1" x14ac:dyDescent="0.3">
      <c r="A949" s="21"/>
      <c r="B949" s="21"/>
      <c r="C949" s="167"/>
      <c r="D949" s="168"/>
      <c r="E949" s="169"/>
      <c r="F949" s="8"/>
      <c r="G949" s="170"/>
      <c r="H949" s="171"/>
      <c r="I949" s="172"/>
      <c r="J949" s="172"/>
      <c r="K949" s="173"/>
      <c r="L949" s="170"/>
      <c r="M949" s="174"/>
      <c r="N949" s="175"/>
      <c r="O949" s="176"/>
      <c r="P949" s="176"/>
      <c r="Q949" s="176"/>
      <c r="R949" s="176"/>
      <c r="S949" s="177"/>
      <c r="T949" s="177"/>
      <c r="U949" s="177"/>
      <c r="V949" s="214"/>
      <c r="W949" s="177"/>
      <c r="X949" s="178"/>
      <c r="Y949" s="178"/>
      <c r="Z949" s="178"/>
      <c r="AA949" s="178"/>
      <c r="AB949" s="178"/>
      <c r="AC949" s="179"/>
      <c r="AD949" s="180"/>
      <c r="AE949" s="181"/>
      <c r="AF949" s="152">
        <f>+COUNTIF(AF5:AF944,"SUPERADA")</f>
        <v>0</v>
      </c>
      <c r="AG949" s="70"/>
      <c r="AH949" s="70"/>
      <c r="AI949" s="70"/>
      <c r="AJ949" s="182"/>
      <c r="AK949" s="70"/>
      <c r="AL949" s="70"/>
      <c r="AM949" s="70"/>
      <c r="AN949" s="70"/>
      <c r="AO949" s="70"/>
      <c r="AP949" s="70"/>
      <c r="AQ949" s="178"/>
    </row>
    <row r="950" spans="1:43" s="2" customFormat="1" ht="30.75" thickBot="1" x14ac:dyDescent="0.35">
      <c r="A950" s="22"/>
      <c r="B950" s="183"/>
      <c r="C950" s="184"/>
      <c r="D950" s="185"/>
      <c r="E950" s="186"/>
      <c r="F950" s="158"/>
      <c r="G950" s="159"/>
      <c r="H950" s="187"/>
      <c r="I950" s="147"/>
      <c r="J950" s="147"/>
      <c r="K950" s="161"/>
      <c r="L950" s="159"/>
      <c r="M950" s="188"/>
      <c r="N950" s="154"/>
      <c r="O950" s="22"/>
      <c r="P950" s="22"/>
      <c r="Q950" s="22"/>
      <c r="R950" s="22"/>
      <c r="S950" s="22"/>
      <c r="T950" s="22"/>
      <c r="U950" s="22"/>
      <c r="V950" s="214"/>
      <c r="W950" s="22"/>
      <c r="X950" s="146"/>
      <c r="Y950" s="146"/>
      <c r="Z950" s="146"/>
      <c r="AA950" s="146"/>
      <c r="AB950" s="146"/>
      <c r="AC950" s="154"/>
      <c r="AD950" s="150"/>
      <c r="AE950" s="151"/>
      <c r="AF950" s="152">
        <f>AF945-AF946-AF948</f>
        <v>133</v>
      </c>
      <c r="AG950" s="152">
        <f>AG945-AG946</f>
        <v>62</v>
      </c>
      <c r="AH950" s="152">
        <f>AH945-AH946</f>
        <v>37</v>
      </c>
      <c r="AI950" s="152">
        <f>AI945-AI946</f>
        <v>1</v>
      </c>
      <c r="AJ950" s="153"/>
      <c r="AK950" s="154"/>
      <c r="AL950" s="154"/>
      <c r="AM950" s="154"/>
      <c r="AN950" s="154"/>
      <c r="AO950" s="154"/>
      <c r="AP950" s="154"/>
      <c r="AQ950" s="189"/>
    </row>
    <row r="951" spans="1:43" s="2" customFormat="1" ht="30.75" thickBot="1" x14ac:dyDescent="0.35">
      <c r="A951" s="22"/>
      <c r="B951" s="183"/>
      <c r="C951" s="184"/>
      <c r="D951" s="185"/>
      <c r="E951" s="186"/>
      <c r="F951" s="158"/>
      <c r="G951" s="159"/>
      <c r="H951" s="187"/>
      <c r="I951" s="147"/>
      <c r="J951" s="147"/>
      <c r="K951" s="161"/>
      <c r="L951" s="159"/>
      <c r="M951" s="188"/>
      <c r="N951" s="154"/>
      <c r="O951" s="22"/>
      <c r="P951" s="22"/>
      <c r="Q951" s="22"/>
      <c r="R951" s="22"/>
      <c r="S951" s="215" t="s">
        <v>1096</v>
      </c>
      <c r="T951" s="216"/>
      <c r="U951" s="216"/>
      <c r="V951" s="216"/>
      <c r="W951" s="217"/>
      <c r="X951" s="190"/>
      <c r="Y951" s="190"/>
      <c r="Z951" s="190"/>
      <c r="AA951" s="190"/>
      <c r="AB951" s="190"/>
      <c r="AC951" s="191"/>
      <c r="AD951" s="150" t="s">
        <v>1097</v>
      </c>
      <c r="AF951" s="152">
        <f>+COUNTIF(AF5:AF944,"PARA MEJORAR")</f>
        <v>108</v>
      </c>
      <c r="AG951" s="154"/>
      <c r="AH951" s="154"/>
      <c r="AI951" s="154"/>
      <c r="AJ951" s="153"/>
      <c r="AK951" s="154"/>
      <c r="AL951" s="154"/>
      <c r="AM951" s="154"/>
      <c r="AN951" s="154"/>
      <c r="AO951" s="154"/>
      <c r="AP951" s="154"/>
      <c r="AQ951" s="190"/>
    </row>
    <row r="952" spans="1:43" s="2" customFormat="1" x14ac:dyDescent="0.3">
      <c r="A952" s="22"/>
      <c r="B952" s="183"/>
      <c r="C952" s="184"/>
      <c r="D952" s="185"/>
      <c r="E952" s="186"/>
      <c r="F952" s="158"/>
      <c r="G952" s="159"/>
      <c r="H952" s="187"/>
      <c r="I952" s="147"/>
      <c r="J952" s="147"/>
      <c r="K952" s="161"/>
      <c r="L952" s="159"/>
      <c r="M952" s="188"/>
      <c r="N952" s="154"/>
      <c r="O952" s="22"/>
      <c r="P952" s="22"/>
      <c r="Q952" s="22"/>
      <c r="R952" s="22"/>
      <c r="S952" s="192">
        <f>+S947/S945</f>
        <v>1.1302062232177632</v>
      </c>
      <c r="T952" s="193">
        <f>+T947/T945</f>
        <v>0.88924474291634081</v>
      </c>
      <c r="U952" s="193">
        <f>+U947/U945</f>
        <v>0.8351376396097735</v>
      </c>
      <c r="V952" s="193">
        <f>+V947/V945</f>
        <v>0.88632437500000016</v>
      </c>
      <c r="W952" s="194">
        <f>+W947/W945</f>
        <v>0.88632437500000016</v>
      </c>
      <c r="X952" s="146"/>
      <c r="Y952" s="146"/>
      <c r="Z952" s="146"/>
      <c r="AA952" s="146"/>
      <c r="AB952" s="146"/>
      <c r="AC952" s="154"/>
      <c r="AD952" s="195" t="s">
        <v>293</v>
      </c>
      <c r="AE952" s="196"/>
      <c r="AF952" s="197">
        <f>+COUNTIF(AF5:AF944,"APLAZADA")</f>
        <v>17</v>
      </c>
      <c r="AG952" s="197">
        <f>+COUNTIF(AG5:AG944,"APLAZADA")</f>
        <v>7</v>
      </c>
      <c r="AH952" s="197">
        <f>+COUNTIF(AH5:AH944,"APLAZADA")</f>
        <v>2</v>
      </c>
      <c r="AI952" s="154"/>
      <c r="AJ952" s="153"/>
      <c r="AK952" s="154"/>
      <c r="AL952" s="154"/>
      <c r="AM952" s="154"/>
      <c r="AN952" s="154"/>
      <c r="AO952" s="154"/>
      <c r="AP952" s="154"/>
      <c r="AQ952" s="189"/>
    </row>
    <row r="953" spans="1:43" s="2" customFormat="1" ht="30.75" thickBot="1" x14ac:dyDescent="0.35">
      <c r="A953" s="22"/>
      <c r="B953" s="183"/>
      <c r="C953" s="184"/>
      <c r="D953" s="185"/>
      <c r="E953" s="186"/>
      <c r="F953" s="158"/>
      <c r="G953" s="159"/>
      <c r="H953" s="187"/>
      <c r="I953" s="147"/>
      <c r="J953" s="147"/>
      <c r="K953" s="161"/>
      <c r="L953" s="159"/>
      <c r="M953" s="188"/>
      <c r="N953" s="154"/>
      <c r="O953" s="22"/>
      <c r="P953" s="22"/>
      <c r="Q953" s="22"/>
      <c r="R953" s="22"/>
      <c r="S953" s="198" t="str">
        <f>+IF(S952&gt;0.95,"BIEN",IF(S952&gt;=0.85,"ACEPTABLE",IF(S952&lt;0.85,"PARA MEJORAR")))</f>
        <v>BIEN</v>
      </c>
      <c r="T953" s="199" t="str">
        <f>+IF(T952&gt;0.95,"BIEN",IF(T952&gt;=0.85,"ACEPTABLE",IF(T952&lt;0.85,"PARA MEJORAR")))</f>
        <v>ACEPTABLE</v>
      </c>
      <c r="U953" s="199" t="str">
        <f>+IF(U952&gt;0.95,"BIEN",IF(U952&gt;=0.85,"ACEPTABLE",IF(U952&lt;0.85,"PARA MEJORAR")))</f>
        <v>PARA MEJORAR</v>
      </c>
      <c r="V953" s="199" t="str">
        <f>+IF(V952&gt;0.95,"BIEN",IF(V952&gt;=0.85,"ACEPTABLE",IF(V952&lt;0.85,"PARA MEJORAR")))</f>
        <v>ACEPTABLE</v>
      </c>
      <c r="W953" s="200" t="str">
        <f>+IF(W952&gt;0.95,"BIEN",IF(W952&gt;=0.85,"ACEPTABLE",IF(W952&lt;0.85,"PARA MEJORAR")))</f>
        <v>ACEPTABLE</v>
      </c>
      <c r="X953" s="146"/>
      <c r="Y953" s="146"/>
      <c r="Z953" s="146"/>
      <c r="AA953" s="146"/>
      <c r="AB953" s="146"/>
      <c r="AC953" s="154"/>
      <c r="AD953" s="201"/>
      <c r="AE953" s="151"/>
      <c r="AF953" s="146">
        <f>+AF951+AF946+AF948</f>
        <v>445</v>
      </c>
      <c r="AG953" s="202">
        <f>+AG950+AG946-AG952</f>
        <v>118</v>
      </c>
      <c r="AH953" s="154"/>
      <c r="AI953" s="154"/>
      <c r="AJ953" s="153"/>
      <c r="AK953" s="154"/>
      <c r="AL953" s="154"/>
      <c r="AM953" s="154"/>
      <c r="AN953" s="154"/>
      <c r="AO953" s="154"/>
      <c r="AP953" s="154"/>
      <c r="AQ953" s="189"/>
    </row>
    <row r="954" spans="1:43" s="2" customFormat="1" x14ac:dyDescent="0.3">
      <c r="A954" s="22"/>
      <c r="B954" s="183"/>
      <c r="C954" s="184"/>
      <c r="D954" s="185"/>
      <c r="E954" s="186"/>
      <c r="F954" s="158"/>
      <c r="G954" s="159"/>
      <c r="H954" s="187"/>
      <c r="I954" s="147"/>
      <c r="J954" s="147"/>
      <c r="K954" s="161"/>
      <c r="L954" s="159"/>
      <c r="M954" s="188"/>
      <c r="N954" s="154"/>
      <c r="O954" s="22"/>
      <c r="P954" s="22"/>
      <c r="Q954" s="22"/>
      <c r="R954" s="22"/>
      <c r="S954" s="183"/>
      <c r="T954" s="183"/>
      <c r="U954" s="183"/>
      <c r="V954" s="183"/>
      <c r="W954" s="183"/>
      <c r="X954" s="146"/>
      <c r="Y954" s="146"/>
      <c r="Z954" s="146"/>
      <c r="AA954" s="146"/>
      <c r="AB954" s="146"/>
      <c r="AC954" s="154"/>
      <c r="AD954" s="150"/>
      <c r="AE954" s="151"/>
      <c r="AF954" s="203">
        <f>+AF946+AF948+AF951+AF952</f>
        <v>462</v>
      </c>
      <c r="AG954" s="154"/>
      <c r="AH954" s="154"/>
      <c r="AI954" s="154"/>
      <c r="AJ954" s="153"/>
      <c r="AK954" s="154"/>
      <c r="AL954" s="154"/>
      <c r="AM954" s="154"/>
      <c r="AN954" s="154"/>
      <c r="AO954" s="154"/>
      <c r="AP954" s="154"/>
      <c r="AQ954" s="189"/>
    </row>
    <row r="955" spans="1:43" s="2" customFormat="1" x14ac:dyDescent="0.3">
      <c r="A955" s="22"/>
      <c r="B955" s="183"/>
      <c r="C955" s="184"/>
      <c r="D955" s="185"/>
      <c r="E955" s="186"/>
      <c r="F955" s="158"/>
      <c r="G955" s="159"/>
      <c r="H955" s="187"/>
      <c r="I955" s="147"/>
      <c r="J955" s="147"/>
      <c r="K955" s="161"/>
      <c r="L955" s="159"/>
      <c r="M955" s="188"/>
      <c r="N955" s="154"/>
      <c r="O955" s="22"/>
      <c r="P955" s="22"/>
      <c r="Q955" s="22"/>
      <c r="R955" s="22"/>
      <c r="S955" s="22"/>
      <c r="T955" s="22"/>
      <c r="U955" s="22"/>
      <c r="V955" s="22"/>
      <c r="W955" s="22"/>
      <c r="X955" s="146"/>
      <c r="Y955" s="146"/>
      <c r="Z955" s="146"/>
      <c r="AA955" s="146"/>
      <c r="AB955" s="146"/>
      <c r="AC955" s="154"/>
      <c r="AD955" s="150"/>
      <c r="AE955" s="151"/>
      <c r="AF955" s="146">
        <f>AF945-AF952</f>
        <v>453</v>
      </c>
      <c r="AG955" s="154"/>
      <c r="AH955" s="154"/>
      <c r="AI955" s="154"/>
      <c r="AJ955" s="153"/>
      <c r="AK955" s="154"/>
      <c r="AL955" s="154"/>
      <c r="AM955" s="154"/>
      <c r="AN955" s="154"/>
      <c r="AO955" s="154"/>
      <c r="AP955" s="154"/>
      <c r="AQ955" s="189"/>
    </row>
    <row r="956" spans="1:43" s="2" customFormat="1" x14ac:dyDescent="0.3">
      <c r="A956" s="22"/>
      <c r="B956" s="183"/>
      <c r="C956" s="184"/>
      <c r="D956" s="185"/>
      <c r="E956" s="186"/>
      <c r="F956" s="158"/>
      <c r="G956" s="159"/>
      <c r="H956" s="187"/>
      <c r="I956" s="147"/>
      <c r="J956" s="147"/>
      <c r="K956" s="161"/>
      <c r="L956" s="159"/>
      <c r="M956" s="188"/>
      <c r="N956" s="154"/>
      <c r="O956" s="22"/>
      <c r="P956" s="22"/>
      <c r="Q956" s="22"/>
      <c r="R956" s="22"/>
      <c r="S956" s="22"/>
      <c r="T956" s="22"/>
      <c r="U956" s="22"/>
      <c r="V956" s="22"/>
      <c r="W956" s="22"/>
      <c r="X956" s="146"/>
      <c r="Y956" s="146"/>
      <c r="Z956" s="146"/>
      <c r="AA956" s="146"/>
      <c r="AB956" s="146"/>
      <c r="AC956" s="154"/>
      <c r="AD956" s="195" t="s">
        <v>170</v>
      </c>
      <c r="AE956" s="151"/>
      <c r="AF956" s="197">
        <f>+COUNTIF(AF5:AF944,"REPROGRAMADA")</f>
        <v>6</v>
      </c>
      <c r="AG956" s="197">
        <f>+COUNTIF(AG5:AG944,"REPROGRAMADA")</f>
        <v>2</v>
      </c>
      <c r="AH956" s="197">
        <f>+COUNTIF(AH5:AH944,"REPROGRAMADA")</f>
        <v>1</v>
      </c>
      <c r="AI956" s="154"/>
      <c r="AJ956" s="153"/>
      <c r="AK956" s="154"/>
      <c r="AL956" s="154"/>
      <c r="AM956" s="154"/>
      <c r="AN956" s="154"/>
      <c r="AO956" s="154"/>
      <c r="AP956" s="154"/>
      <c r="AQ956" s="189"/>
    </row>
    <row r="957" spans="1:43" s="2" customFormat="1" x14ac:dyDescent="0.3">
      <c r="A957" s="22"/>
      <c r="B957" s="183"/>
      <c r="C957" s="184"/>
      <c r="D957" s="185"/>
      <c r="E957" s="186"/>
      <c r="F957" s="158"/>
      <c r="G957" s="159"/>
      <c r="H957" s="187"/>
      <c r="I957" s="147"/>
      <c r="J957" s="147"/>
      <c r="K957" s="161"/>
      <c r="L957" s="159"/>
      <c r="M957" s="188"/>
      <c r="N957" s="154"/>
      <c r="O957" s="22"/>
      <c r="P957" s="22"/>
      <c r="Q957" s="22"/>
      <c r="R957" s="22"/>
      <c r="S957" s="22"/>
      <c r="T957" s="22"/>
      <c r="U957" s="22"/>
      <c r="V957" s="22"/>
      <c r="W957" s="22"/>
      <c r="X957" s="146"/>
      <c r="Y957" s="146"/>
      <c r="Z957" s="146"/>
      <c r="AA957" s="146"/>
      <c r="AB957" s="146"/>
      <c r="AC957" s="154"/>
      <c r="AD957" s="195" t="s">
        <v>154</v>
      </c>
      <c r="AE957" s="151"/>
      <c r="AF957" s="197">
        <f>+COUNTIF(AF5:AF944,"REFORMULAR")</f>
        <v>2</v>
      </c>
      <c r="AG957" s="197">
        <f>+COUNTIF(AG5:AG944,"REFORMULAR")</f>
        <v>1</v>
      </c>
      <c r="AH957" s="197">
        <f>+COUNTIF(AH5:AH944,"REFORMULAR")</f>
        <v>1</v>
      </c>
      <c r="AI957" s="154"/>
      <c r="AJ957" s="153"/>
      <c r="AK957" s="154"/>
      <c r="AL957" s="154"/>
      <c r="AM957" s="154"/>
      <c r="AN957" s="154"/>
      <c r="AO957" s="154"/>
      <c r="AP957" s="154"/>
      <c r="AQ957" s="189"/>
    </row>
    <row r="958" spans="1:43" s="2" customFormat="1" x14ac:dyDescent="0.35">
      <c r="A958" s="22"/>
      <c r="B958" s="183"/>
      <c r="C958" s="184"/>
      <c r="D958" s="185"/>
      <c r="E958" s="186"/>
      <c r="F958" s="158"/>
      <c r="G958" s="159"/>
      <c r="H958" s="187"/>
      <c r="I958" s="147"/>
      <c r="J958" s="147"/>
      <c r="K958" s="161"/>
      <c r="L958" s="159"/>
      <c r="M958" s="188"/>
      <c r="N958" s="154"/>
      <c r="O958" s="22"/>
      <c r="P958" s="22"/>
      <c r="Q958" s="22"/>
      <c r="R958" s="22"/>
      <c r="S958" s="22"/>
      <c r="T958" s="22"/>
      <c r="U958" s="22"/>
      <c r="V958" s="22"/>
      <c r="W958" s="22"/>
      <c r="X958" s="146"/>
      <c r="Y958" s="146"/>
      <c r="Z958" s="146"/>
      <c r="AA958" s="146"/>
      <c r="AB958" s="146"/>
      <c r="AC958" s="154"/>
      <c r="AD958" s="150"/>
      <c r="AE958" s="151"/>
      <c r="AF958" s="202">
        <f>+AF957+AF956+AF952</f>
        <v>25</v>
      </c>
      <c r="AG958" s="204">
        <f>AG945-AG952-AG956-AG957</f>
        <v>115</v>
      </c>
      <c r="AH958" s="154"/>
      <c r="AI958" s="154"/>
      <c r="AJ958" s="153"/>
      <c r="AK958" s="154"/>
      <c r="AL958" s="154"/>
      <c r="AM958" s="154"/>
      <c r="AN958" s="154"/>
      <c r="AO958" s="154"/>
      <c r="AP958" s="154"/>
      <c r="AQ958" s="189"/>
    </row>
    <row r="959" spans="1:43" s="2" customFormat="1" x14ac:dyDescent="0.3">
      <c r="A959" s="22"/>
      <c r="B959" s="183"/>
      <c r="C959" s="184"/>
      <c r="D959" s="185"/>
      <c r="E959" s="186"/>
      <c r="F959" s="158"/>
      <c r="G959" s="159"/>
      <c r="H959" s="187"/>
      <c r="I959" s="147"/>
      <c r="J959" s="147"/>
      <c r="K959" s="161"/>
      <c r="L959" s="159"/>
      <c r="M959" s="188"/>
      <c r="N959" s="154"/>
      <c r="O959" s="22"/>
      <c r="P959" s="22"/>
      <c r="Q959" s="22"/>
      <c r="R959" s="22"/>
      <c r="S959" s="22"/>
      <c r="T959" s="22"/>
      <c r="U959" s="22"/>
      <c r="V959" s="22"/>
      <c r="W959" s="22"/>
      <c r="X959" s="146"/>
      <c r="Y959" s="146"/>
      <c r="Z959" s="146"/>
      <c r="AA959" s="146"/>
      <c r="AB959" s="146"/>
      <c r="AC959" s="154"/>
      <c r="AD959" s="150"/>
      <c r="AE959" s="151"/>
      <c r="AF959" s="146">
        <f>+AF945-AF952-AF956-AF957</f>
        <v>445</v>
      </c>
      <c r="AG959" s="205">
        <f>AG958-AG946</f>
        <v>52</v>
      </c>
      <c r="AH959" s="154"/>
      <c r="AI959" s="154"/>
      <c r="AJ959" s="153"/>
      <c r="AK959" s="154"/>
      <c r="AL959" s="154"/>
      <c r="AM959" s="154"/>
      <c r="AN959" s="154"/>
      <c r="AO959" s="154"/>
      <c r="AP959" s="154"/>
      <c r="AQ959" s="189"/>
    </row>
    <row r="960" spans="1:43" s="2" customFormat="1" x14ac:dyDescent="0.3">
      <c r="A960" s="22"/>
      <c r="B960" s="183"/>
      <c r="C960" s="184"/>
      <c r="D960" s="185"/>
      <c r="E960" s="186"/>
      <c r="F960" s="158"/>
      <c r="G960" s="159"/>
      <c r="H960" s="187"/>
      <c r="I960" s="147"/>
      <c r="J960" s="147"/>
      <c r="K960" s="161"/>
      <c r="L960" s="159"/>
      <c r="M960" s="188"/>
      <c r="N960" s="154"/>
      <c r="O960" s="22"/>
      <c r="P960" s="22"/>
      <c r="Q960" s="22"/>
      <c r="R960" s="22"/>
      <c r="S960" s="22"/>
      <c r="T960" s="22"/>
      <c r="U960" s="22"/>
      <c r="V960" s="22"/>
      <c r="W960" s="22"/>
      <c r="X960" s="146"/>
      <c r="Y960" s="146"/>
      <c r="Z960" s="146"/>
      <c r="AA960" s="146"/>
      <c r="AB960" s="146"/>
      <c r="AC960" s="154"/>
      <c r="AD960" s="150"/>
      <c r="AE960" s="151"/>
      <c r="AF960" s="206">
        <f>AF948+AF951</f>
        <v>445</v>
      </c>
      <c r="AG960" s="154"/>
      <c r="AH960" s="154"/>
      <c r="AI960" s="154"/>
      <c r="AJ960" s="153"/>
      <c r="AK960" s="154"/>
      <c r="AL960" s="154"/>
      <c r="AM960" s="154"/>
      <c r="AN960" s="154"/>
      <c r="AO960" s="154"/>
      <c r="AP960" s="154"/>
      <c r="AQ960" s="189"/>
    </row>
    <row r="961" spans="1:43" s="2" customFormat="1" x14ac:dyDescent="0.3">
      <c r="A961" s="22"/>
      <c r="B961" s="183"/>
      <c r="C961" s="184"/>
      <c r="D961" s="185"/>
      <c r="E961" s="186"/>
      <c r="F961" s="158"/>
      <c r="G961" s="159"/>
      <c r="H961" s="187"/>
      <c r="I961" s="147"/>
      <c r="J961" s="147"/>
      <c r="K961" s="161"/>
      <c r="L961" s="159"/>
      <c r="M961" s="188"/>
      <c r="N961" s="154"/>
      <c r="O961" s="22"/>
      <c r="P961" s="22"/>
      <c r="Q961" s="22"/>
      <c r="R961" s="22"/>
      <c r="S961" s="22"/>
      <c r="T961" s="22"/>
      <c r="U961" s="22"/>
      <c r="V961" s="22"/>
      <c r="W961" s="22"/>
      <c r="X961" s="146"/>
      <c r="Y961" s="146"/>
      <c r="Z961" s="146"/>
      <c r="AA961" s="146"/>
      <c r="AB961" s="146"/>
      <c r="AC961" s="154"/>
      <c r="AD961" s="150"/>
      <c r="AE961" s="151"/>
      <c r="AF961" s="154"/>
      <c r="AG961" s="154"/>
      <c r="AH961" s="154"/>
      <c r="AI961" s="154"/>
      <c r="AJ961" s="153"/>
      <c r="AK961" s="154"/>
      <c r="AL961" s="154"/>
      <c r="AM961" s="154"/>
      <c r="AN961" s="154"/>
      <c r="AO961" s="154"/>
      <c r="AP961" s="154"/>
      <c r="AQ961" s="189"/>
    </row>
    <row r="962" spans="1:43" s="2" customFormat="1" x14ac:dyDescent="0.3">
      <c r="A962" s="22"/>
      <c r="B962" s="183"/>
      <c r="C962" s="184"/>
      <c r="D962" s="185"/>
      <c r="E962" s="186"/>
      <c r="F962" s="158"/>
      <c r="G962" s="159"/>
      <c r="H962" s="187"/>
      <c r="I962" s="147"/>
      <c r="J962" s="147"/>
      <c r="K962" s="161"/>
      <c r="L962" s="159"/>
      <c r="M962" s="188"/>
      <c r="N962" s="154"/>
      <c r="O962" s="22"/>
      <c r="P962" s="22"/>
      <c r="Q962" s="22"/>
      <c r="R962" s="22"/>
      <c r="S962" s="22"/>
      <c r="T962" s="22"/>
      <c r="U962" s="22"/>
      <c r="V962" s="22"/>
      <c r="W962" s="22"/>
      <c r="X962" s="146"/>
      <c r="Y962" s="146"/>
      <c r="Z962" s="146"/>
      <c r="AA962" s="146"/>
      <c r="AB962" s="146"/>
      <c r="AC962" s="154"/>
      <c r="AD962" s="150"/>
      <c r="AE962" s="151"/>
      <c r="AF962" s="154"/>
      <c r="AG962" s="154"/>
      <c r="AH962" s="154"/>
      <c r="AI962" s="154"/>
      <c r="AJ962" s="153"/>
      <c r="AK962" s="154"/>
      <c r="AL962" s="154"/>
      <c r="AM962" s="154"/>
      <c r="AN962" s="154"/>
      <c r="AO962" s="154"/>
      <c r="AP962" s="154"/>
      <c r="AQ962" s="189"/>
    </row>
    <row r="963" spans="1:43" s="2" customFormat="1" x14ac:dyDescent="0.3">
      <c r="A963" s="22"/>
      <c r="B963" s="183"/>
      <c r="C963" s="184"/>
      <c r="D963" s="185"/>
      <c r="E963" s="186"/>
      <c r="F963" s="158"/>
      <c r="G963" s="159"/>
      <c r="H963" s="187"/>
      <c r="I963" s="147"/>
      <c r="J963" s="147"/>
      <c r="K963" s="161"/>
      <c r="L963" s="159"/>
      <c r="M963" s="188"/>
      <c r="N963" s="154"/>
      <c r="O963" s="22"/>
      <c r="P963" s="22"/>
      <c r="Q963" s="22"/>
      <c r="R963" s="22"/>
      <c r="S963" s="22"/>
      <c r="T963" s="22"/>
      <c r="U963" s="22"/>
      <c r="V963" s="22"/>
      <c r="W963" s="22"/>
      <c r="X963" s="146"/>
      <c r="Y963" s="146"/>
      <c r="Z963" s="146"/>
      <c r="AA963" s="146"/>
      <c r="AB963" s="146"/>
      <c r="AC963" s="154"/>
      <c r="AD963" s="150"/>
      <c r="AE963" s="151"/>
      <c r="AF963" s="154"/>
      <c r="AG963" s="154"/>
      <c r="AH963" s="154"/>
      <c r="AI963" s="154"/>
      <c r="AJ963" s="153"/>
      <c r="AK963" s="154"/>
      <c r="AL963" s="154"/>
      <c r="AM963" s="154"/>
      <c r="AN963" s="154"/>
      <c r="AO963" s="154"/>
      <c r="AP963" s="154"/>
      <c r="AQ963" s="189"/>
    </row>
    <row r="964" spans="1:43" s="2" customFormat="1" x14ac:dyDescent="0.3">
      <c r="A964" s="22"/>
      <c r="B964" s="183"/>
      <c r="C964" s="184"/>
      <c r="D964" s="185"/>
      <c r="E964" s="186"/>
      <c r="F964" s="158"/>
      <c r="G964" s="159"/>
      <c r="H964" s="187"/>
      <c r="I964" s="147"/>
      <c r="J964" s="147"/>
      <c r="K964" s="161"/>
      <c r="L964" s="159"/>
      <c r="M964" s="188"/>
      <c r="N964" s="154"/>
      <c r="O964" s="22"/>
      <c r="P964" s="22"/>
      <c r="Q964" s="22"/>
      <c r="R964" s="22"/>
      <c r="S964" s="22"/>
      <c r="T964" s="22"/>
      <c r="U964" s="22"/>
      <c r="V964" s="22"/>
      <c r="W964" s="22"/>
      <c r="X964" s="146"/>
      <c r="Y964" s="146"/>
      <c r="Z964" s="146"/>
      <c r="AA964" s="146"/>
      <c r="AB964" s="146"/>
      <c r="AC964" s="154"/>
      <c r="AD964" s="150"/>
      <c r="AE964" s="151"/>
      <c r="AF964" s="154"/>
      <c r="AG964" s="154"/>
      <c r="AH964" s="154"/>
      <c r="AI964" s="154"/>
      <c r="AJ964" s="153"/>
      <c r="AK964" s="154"/>
      <c r="AL964" s="154"/>
      <c r="AM964" s="154"/>
      <c r="AN964" s="154"/>
      <c r="AO964" s="154"/>
      <c r="AP964" s="154"/>
      <c r="AQ964" s="189"/>
    </row>
    <row r="965" spans="1:43" s="2" customFormat="1" x14ac:dyDescent="0.3">
      <c r="A965" s="22"/>
      <c r="B965" s="183"/>
      <c r="C965" s="184"/>
      <c r="D965" s="185"/>
      <c r="E965" s="186"/>
      <c r="F965" s="158"/>
      <c r="G965" s="159"/>
      <c r="H965" s="187"/>
      <c r="I965" s="147"/>
      <c r="J965" s="147"/>
      <c r="K965" s="161"/>
      <c r="L965" s="159"/>
      <c r="M965" s="188"/>
      <c r="N965" s="154"/>
      <c r="O965" s="22"/>
      <c r="P965" s="22"/>
      <c r="Q965" s="22"/>
      <c r="R965" s="22"/>
      <c r="S965" s="22"/>
      <c r="T965" s="22"/>
      <c r="U965" s="22"/>
      <c r="V965" s="22"/>
      <c r="W965" s="22"/>
      <c r="X965" s="146"/>
      <c r="Y965" s="146"/>
      <c r="Z965" s="146"/>
      <c r="AA965" s="146"/>
      <c r="AB965" s="146"/>
      <c r="AC965" s="154"/>
      <c r="AD965" s="150"/>
      <c r="AE965" s="151"/>
      <c r="AF965" s="154"/>
      <c r="AG965" s="154"/>
      <c r="AH965" s="154"/>
      <c r="AI965" s="154"/>
      <c r="AJ965" s="153"/>
      <c r="AK965" s="154"/>
      <c r="AL965" s="154"/>
      <c r="AM965" s="154"/>
      <c r="AN965" s="154"/>
      <c r="AO965" s="154"/>
      <c r="AP965" s="154"/>
      <c r="AQ965" s="189"/>
    </row>
    <row r="966" spans="1:43" s="2" customFormat="1" x14ac:dyDescent="0.3">
      <c r="A966" s="22"/>
      <c r="B966" s="183"/>
      <c r="C966" s="184"/>
      <c r="D966" s="185"/>
      <c r="E966" s="186"/>
      <c r="F966" s="158"/>
      <c r="G966" s="159"/>
      <c r="H966" s="187"/>
      <c r="I966" s="147"/>
      <c r="J966" s="147"/>
      <c r="K966" s="161"/>
      <c r="L966" s="159"/>
      <c r="M966" s="188"/>
      <c r="N966" s="154"/>
      <c r="O966" s="22"/>
      <c r="P966" s="22"/>
      <c r="Q966" s="22"/>
      <c r="R966" s="22"/>
      <c r="S966" s="22"/>
      <c r="T966" s="22"/>
      <c r="U966" s="22"/>
      <c r="V966" s="22"/>
      <c r="W966" s="22"/>
      <c r="X966" s="146"/>
      <c r="Y966" s="146"/>
      <c r="Z966" s="146"/>
      <c r="AA966" s="146"/>
      <c r="AB966" s="146"/>
      <c r="AC966" s="154"/>
      <c r="AD966" s="150"/>
      <c r="AE966" s="151"/>
      <c r="AF966" s="154"/>
      <c r="AG966" s="154"/>
      <c r="AH966" s="154"/>
      <c r="AI966" s="154"/>
      <c r="AJ966" s="153"/>
      <c r="AK966" s="154"/>
      <c r="AL966" s="154"/>
      <c r="AM966" s="154"/>
      <c r="AN966" s="154"/>
      <c r="AO966" s="154"/>
      <c r="AP966" s="154"/>
      <c r="AQ966" s="189"/>
    </row>
    <row r="967" spans="1:43" s="2" customFormat="1" x14ac:dyDescent="0.3">
      <c r="A967" s="22"/>
      <c r="B967" s="183"/>
      <c r="C967" s="184"/>
      <c r="D967" s="185"/>
      <c r="E967" s="186"/>
      <c r="F967" s="158"/>
      <c r="G967" s="159"/>
      <c r="H967" s="187"/>
      <c r="I967" s="147"/>
      <c r="J967" s="147"/>
      <c r="K967" s="161"/>
      <c r="L967" s="159"/>
      <c r="M967" s="188"/>
      <c r="N967" s="154"/>
      <c r="O967" s="22"/>
      <c r="P967" s="22"/>
      <c r="Q967" s="22"/>
      <c r="R967" s="22"/>
      <c r="S967" s="22"/>
      <c r="T967" s="22"/>
      <c r="U967" s="22"/>
      <c r="V967" s="22"/>
      <c r="W967" s="22"/>
      <c r="X967" s="146"/>
      <c r="Y967" s="146"/>
      <c r="Z967" s="146"/>
      <c r="AA967" s="146"/>
      <c r="AB967" s="146"/>
      <c r="AC967" s="154"/>
      <c r="AD967" s="150"/>
      <c r="AE967" s="151"/>
      <c r="AF967" s="154"/>
      <c r="AG967" s="154"/>
      <c r="AH967" s="154"/>
      <c r="AI967" s="154"/>
      <c r="AJ967" s="153"/>
      <c r="AK967" s="154"/>
      <c r="AL967" s="154"/>
      <c r="AM967" s="154"/>
      <c r="AN967" s="154"/>
      <c r="AO967" s="154"/>
      <c r="AP967" s="154"/>
      <c r="AQ967" s="189"/>
    </row>
    <row r="968" spans="1:43" s="2" customFormat="1" x14ac:dyDescent="0.3">
      <c r="A968" s="22"/>
      <c r="B968" s="183"/>
      <c r="C968" s="184"/>
      <c r="D968" s="185"/>
      <c r="E968" s="186"/>
      <c r="F968" s="158"/>
      <c r="G968" s="159"/>
      <c r="H968" s="187"/>
      <c r="I968" s="147"/>
      <c r="J968" s="147"/>
      <c r="K968" s="161"/>
      <c r="L968" s="159"/>
      <c r="M968" s="188"/>
      <c r="N968" s="154"/>
      <c r="O968" s="22"/>
      <c r="P968" s="22"/>
      <c r="Q968" s="22"/>
      <c r="R968" s="22"/>
      <c r="S968" s="22"/>
      <c r="T968" s="22"/>
      <c r="U968" s="22"/>
      <c r="V968" s="22"/>
      <c r="W968" s="22"/>
      <c r="X968" s="146"/>
      <c r="Y968" s="146"/>
      <c r="Z968" s="146"/>
      <c r="AA968" s="146"/>
      <c r="AB968" s="146"/>
      <c r="AC968" s="154"/>
      <c r="AD968" s="150"/>
      <c r="AE968" s="151"/>
      <c r="AF968" s="154"/>
      <c r="AG968" s="154"/>
      <c r="AH968" s="154"/>
      <c r="AI968" s="154"/>
      <c r="AJ968" s="153"/>
      <c r="AK968" s="154"/>
      <c r="AL968" s="154"/>
      <c r="AM968" s="154"/>
      <c r="AN968" s="154"/>
      <c r="AO968" s="154"/>
      <c r="AP968" s="154"/>
      <c r="AQ968" s="189"/>
    </row>
    <row r="969" spans="1:43" s="2" customFormat="1" x14ac:dyDescent="0.3">
      <c r="A969" s="22"/>
      <c r="B969" s="183"/>
      <c r="C969" s="184"/>
      <c r="D969" s="185"/>
      <c r="E969" s="186"/>
      <c r="F969" s="158"/>
      <c r="G969" s="159"/>
      <c r="H969" s="187"/>
      <c r="I969" s="147"/>
      <c r="J969" s="147"/>
      <c r="K969" s="161"/>
      <c r="L969" s="159"/>
      <c r="M969" s="188"/>
      <c r="N969" s="154"/>
      <c r="O969" s="22"/>
      <c r="P969" s="22"/>
      <c r="Q969" s="22"/>
      <c r="R969" s="22"/>
      <c r="S969" s="22"/>
      <c r="T969" s="22"/>
      <c r="U969" s="22"/>
      <c r="V969" s="22"/>
      <c r="W969" s="22"/>
      <c r="X969" s="146"/>
      <c r="Y969" s="146"/>
      <c r="Z969" s="146"/>
      <c r="AA969" s="146"/>
      <c r="AB969" s="146"/>
      <c r="AC969" s="154"/>
      <c r="AD969" s="150"/>
      <c r="AE969" s="151"/>
      <c r="AF969" s="154"/>
      <c r="AG969" s="154"/>
      <c r="AH969" s="154"/>
      <c r="AI969" s="154"/>
      <c r="AJ969" s="153"/>
      <c r="AK969" s="154"/>
      <c r="AL969" s="154"/>
      <c r="AM969" s="154"/>
      <c r="AN969" s="154"/>
      <c r="AO969" s="154"/>
      <c r="AP969" s="154"/>
      <c r="AQ969" s="189"/>
    </row>
    <row r="970" spans="1:43" s="2" customFormat="1" x14ac:dyDescent="0.3">
      <c r="A970" s="22"/>
      <c r="B970" s="183"/>
      <c r="C970" s="184"/>
      <c r="D970" s="185"/>
      <c r="E970" s="186"/>
      <c r="F970" s="158"/>
      <c r="G970" s="159"/>
      <c r="H970" s="187"/>
      <c r="I970" s="147"/>
      <c r="J970" s="147"/>
      <c r="K970" s="161"/>
      <c r="L970" s="159"/>
      <c r="M970" s="188"/>
      <c r="N970" s="154"/>
      <c r="O970" s="22"/>
      <c r="P970" s="22"/>
      <c r="Q970" s="22"/>
      <c r="R970" s="22"/>
      <c r="S970" s="22"/>
      <c r="T970" s="22"/>
      <c r="U970" s="22"/>
      <c r="V970" s="22"/>
      <c r="W970" s="22"/>
      <c r="X970" s="146"/>
      <c r="Y970" s="146"/>
      <c r="Z970" s="146"/>
      <c r="AA970" s="146"/>
      <c r="AB970" s="146"/>
      <c r="AC970" s="154"/>
      <c r="AD970" s="150"/>
      <c r="AE970" s="151"/>
      <c r="AF970" s="154"/>
      <c r="AG970" s="154"/>
      <c r="AH970" s="154"/>
      <c r="AI970" s="154"/>
      <c r="AJ970" s="153"/>
      <c r="AK970" s="154"/>
      <c r="AL970" s="154"/>
      <c r="AM970" s="154"/>
      <c r="AN970" s="154"/>
      <c r="AO970" s="154"/>
      <c r="AP970" s="154"/>
      <c r="AQ970" s="189"/>
    </row>
    <row r="971" spans="1:43" s="2" customFormat="1" x14ac:dyDescent="0.3">
      <c r="A971" s="22"/>
      <c r="B971" s="183"/>
      <c r="C971" s="184"/>
      <c r="D971" s="185"/>
      <c r="E971" s="186"/>
      <c r="F971" s="158"/>
      <c r="G971" s="159"/>
      <c r="H971" s="187"/>
      <c r="I971" s="147"/>
      <c r="J971" s="147"/>
      <c r="K971" s="161"/>
      <c r="L971" s="159"/>
      <c r="M971" s="188"/>
      <c r="N971" s="154"/>
      <c r="O971" s="22"/>
      <c r="P971" s="22"/>
      <c r="Q971" s="22"/>
      <c r="R971" s="22"/>
      <c r="S971" s="22"/>
      <c r="T971" s="22"/>
      <c r="U971" s="22"/>
      <c r="V971" s="22"/>
      <c r="W971" s="22"/>
      <c r="X971" s="146"/>
      <c r="Y971" s="146"/>
      <c r="Z971" s="146"/>
      <c r="AA971" s="146"/>
      <c r="AB971" s="146"/>
      <c r="AC971" s="154"/>
      <c r="AD971" s="150"/>
      <c r="AE971" s="151"/>
      <c r="AF971" s="154"/>
      <c r="AG971" s="154"/>
      <c r="AH971" s="154"/>
      <c r="AI971" s="154"/>
      <c r="AJ971" s="153"/>
      <c r="AK971" s="154"/>
      <c r="AL971" s="154"/>
      <c r="AM971" s="154"/>
      <c r="AN971" s="154"/>
      <c r="AO971" s="154"/>
      <c r="AP971" s="154"/>
      <c r="AQ971" s="189"/>
    </row>
    <row r="972" spans="1:43" s="2" customFormat="1" x14ac:dyDescent="0.3">
      <c r="A972" s="22"/>
      <c r="B972" s="183"/>
      <c r="C972" s="184"/>
      <c r="D972" s="185"/>
      <c r="E972" s="186"/>
      <c r="F972" s="158"/>
      <c r="G972" s="159"/>
      <c r="H972" s="187"/>
      <c r="I972" s="147"/>
      <c r="J972" s="147"/>
      <c r="K972" s="161"/>
      <c r="L972" s="159"/>
      <c r="M972" s="188"/>
      <c r="N972" s="154"/>
      <c r="O972" s="22"/>
      <c r="P972" s="22"/>
      <c r="Q972" s="22"/>
      <c r="R972" s="22"/>
      <c r="S972" s="22"/>
      <c r="T972" s="22"/>
      <c r="U972" s="22"/>
      <c r="V972" s="22"/>
      <c r="W972" s="22"/>
      <c r="X972" s="146"/>
      <c r="Y972" s="146"/>
      <c r="Z972" s="146"/>
      <c r="AA972" s="146"/>
      <c r="AB972" s="146"/>
      <c r="AC972" s="154"/>
      <c r="AD972" s="150"/>
      <c r="AE972" s="151"/>
      <c r="AF972" s="154"/>
      <c r="AG972" s="154"/>
      <c r="AH972" s="154"/>
      <c r="AI972" s="154"/>
      <c r="AJ972" s="153"/>
      <c r="AK972" s="154"/>
      <c r="AL972" s="154"/>
      <c r="AM972" s="154"/>
      <c r="AN972" s="154"/>
      <c r="AO972" s="154"/>
      <c r="AP972" s="154"/>
      <c r="AQ972" s="189"/>
    </row>
    <row r="973" spans="1:43" s="2" customFormat="1" x14ac:dyDescent="0.3">
      <c r="A973" s="22"/>
      <c r="B973" s="183"/>
      <c r="C973" s="184"/>
      <c r="D973" s="185"/>
      <c r="E973" s="186"/>
      <c r="F973" s="158"/>
      <c r="G973" s="159"/>
      <c r="H973" s="187"/>
      <c r="I973" s="147"/>
      <c r="J973" s="147"/>
      <c r="K973" s="161"/>
      <c r="L973" s="159"/>
      <c r="M973" s="188"/>
      <c r="N973" s="154"/>
      <c r="O973" s="22"/>
      <c r="P973" s="22"/>
      <c r="Q973" s="22"/>
      <c r="R973" s="22"/>
      <c r="S973" s="22"/>
      <c r="T973" s="22"/>
      <c r="U973" s="22"/>
      <c r="V973" s="22"/>
      <c r="W973" s="22"/>
      <c r="X973" s="146"/>
      <c r="Y973" s="146"/>
      <c r="Z973" s="146"/>
      <c r="AA973" s="146"/>
      <c r="AB973" s="146"/>
      <c r="AC973" s="154"/>
      <c r="AD973" s="150"/>
      <c r="AE973" s="151"/>
      <c r="AF973" s="154"/>
      <c r="AG973" s="154"/>
      <c r="AH973" s="154"/>
      <c r="AI973" s="154"/>
      <c r="AJ973" s="153"/>
      <c r="AK973" s="154"/>
      <c r="AL973" s="154"/>
      <c r="AM973" s="154"/>
      <c r="AN973" s="154"/>
      <c r="AO973" s="154"/>
      <c r="AP973" s="154"/>
      <c r="AQ973" s="189"/>
    </row>
    <row r="974" spans="1:43" s="2" customFormat="1" x14ac:dyDescent="0.3">
      <c r="A974" s="22"/>
      <c r="B974" s="183"/>
      <c r="C974" s="184"/>
      <c r="D974" s="185"/>
      <c r="E974" s="186"/>
      <c r="F974" s="158"/>
      <c r="G974" s="159"/>
      <c r="H974" s="187"/>
      <c r="I974" s="147"/>
      <c r="J974" s="147"/>
      <c r="K974" s="161"/>
      <c r="L974" s="159"/>
      <c r="M974" s="188"/>
      <c r="N974" s="154"/>
      <c r="O974" s="22"/>
      <c r="P974" s="22"/>
      <c r="Q974" s="22"/>
      <c r="R974" s="22"/>
      <c r="S974" s="22"/>
      <c r="T974" s="22"/>
      <c r="U974" s="22"/>
      <c r="V974" s="22"/>
      <c r="W974" s="22"/>
      <c r="X974" s="146"/>
      <c r="Y974" s="146"/>
      <c r="Z974" s="146"/>
      <c r="AA974" s="146"/>
      <c r="AB974" s="146"/>
      <c r="AC974" s="154"/>
      <c r="AD974" s="150"/>
      <c r="AE974" s="151"/>
      <c r="AF974" s="154"/>
      <c r="AG974" s="154"/>
      <c r="AH974" s="154"/>
      <c r="AI974" s="154"/>
      <c r="AJ974" s="153"/>
      <c r="AK974" s="154"/>
      <c r="AL974" s="154"/>
      <c r="AM974" s="154"/>
      <c r="AN974" s="154"/>
      <c r="AO974" s="154"/>
      <c r="AP974" s="154"/>
      <c r="AQ974" s="189"/>
    </row>
    <row r="975" spans="1:43" s="2" customFormat="1" x14ac:dyDescent="0.3">
      <c r="A975" s="22"/>
      <c r="B975" s="183"/>
      <c r="C975" s="184"/>
      <c r="D975" s="185"/>
      <c r="E975" s="186"/>
      <c r="F975" s="158"/>
      <c r="G975" s="159"/>
      <c r="H975" s="187"/>
      <c r="I975" s="147"/>
      <c r="J975" s="147"/>
      <c r="K975" s="161"/>
      <c r="L975" s="159"/>
      <c r="M975" s="188"/>
      <c r="N975" s="154"/>
      <c r="O975" s="22"/>
      <c r="P975" s="22"/>
      <c r="Q975" s="22"/>
      <c r="R975" s="22"/>
      <c r="S975" s="22"/>
      <c r="T975" s="22"/>
      <c r="U975" s="22"/>
      <c r="V975" s="22"/>
      <c r="W975" s="22"/>
      <c r="X975" s="146"/>
      <c r="Y975" s="146"/>
      <c r="Z975" s="146"/>
      <c r="AA975" s="146"/>
      <c r="AB975" s="146"/>
      <c r="AC975" s="154"/>
      <c r="AD975" s="150"/>
      <c r="AE975" s="151"/>
      <c r="AF975" s="154"/>
      <c r="AG975" s="154"/>
      <c r="AH975" s="154"/>
      <c r="AI975" s="154"/>
      <c r="AJ975" s="153"/>
      <c r="AK975" s="154"/>
      <c r="AL975" s="154"/>
      <c r="AM975" s="154"/>
      <c r="AN975" s="154"/>
      <c r="AO975" s="154"/>
      <c r="AP975" s="154"/>
      <c r="AQ975" s="189"/>
    </row>
    <row r="976" spans="1:43" s="2" customFormat="1" x14ac:dyDescent="0.3">
      <c r="A976" s="22"/>
      <c r="B976" s="183"/>
      <c r="C976" s="184"/>
      <c r="D976" s="185"/>
      <c r="E976" s="186"/>
      <c r="F976" s="158"/>
      <c r="G976" s="159"/>
      <c r="H976" s="187"/>
      <c r="I976" s="147"/>
      <c r="J976" s="147"/>
      <c r="K976" s="161"/>
      <c r="L976" s="159"/>
      <c r="M976" s="188"/>
      <c r="N976" s="154"/>
      <c r="O976" s="22"/>
      <c r="P976" s="22"/>
      <c r="Q976" s="22"/>
      <c r="R976" s="22"/>
      <c r="S976" s="22"/>
      <c r="T976" s="22"/>
      <c r="U976" s="22"/>
      <c r="V976" s="22"/>
      <c r="W976" s="22"/>
      <c r="X976" s="146"/>
      <c r="Y976" s="146"/>
      <c r="Z976" s="146"/>
      <c r="AA976" s="146"/>
      <c r="AB976" s="146"/>
      <c r="AC976" s="154"/>
      <c r="AD976" s="150"/>
      <c r="AE976" s="151"/>
      <c r="AF976" s="154"/>
      <c r="AG976" s="154"/>
      <c r="AH976" s="154"/>
      <c r="AI976" s="154"/>
      <c r="AJ976" s="153"/>
      <c r="AK976" s="154"/>
      <c r="AL976" s="154"/>
      <c r="AM976" s="154"/>
      <c r="AN976" s="154"/>
      <c r="AO976" s="154"/>
      <c r="AP976" s="154"/>
      <c r="AQ976" s="189"/>
    </row>
    <row r="977" spans="1:43" s="2" customFormat="1" x14ac:dyDescent="0.3">
      <c r="A977" s="22"/>
      <c r="B977" s="183"/>
      <c r="C977" s="184"/>
      <c r="D977" s="185"/>
      <c r="E977" s="186"/>
      <c r="F977" s="158"/>
      <c r="G977" s="159"/>
      <c r="H977" s="187"/>
      <c r="I977" s="147"/>
      <c r="J977" s="147"/>
      <c r="K977" s="161"/>
      <c r="L977" s="159"/>
      <c r="M977" s="188"/>
      <c r="N977" s="154"/>
      <c r="O977" s="22"/>
      <c r="P977" s="22"/>
      <c r="Q977" s="22"/>
      <c r="R977" s="22"/>
      <c r="S977" s="22"/>
      <c r="T977" s="22"/>
      <c r="U977" s="22"/>
      <c r="V977" s="22"/>
      <c r="W977" s="22"/>
      <c r="X977" s="146"/>
      <c r="Y977" s="146"/>
      <c r="Z977" s="146"/>
      <c r="AA977" s="146"/>
      <c r="AB977" s="146"/>
      <c r="AC977" s="154"/>
      <c r="AD977" s="150"/>
      <c r="AE977" s="151"/>
      <c r="AF977" s="154"/>
      <c r="AG977" s="154"/>
      <c r="AH977" s="154"/>
      <c r="AI977" s="154"/>
      <c r="AJ977" s="153"/>
      <c r="AK977" s="154"/>
      <c r="AL977" s="154"/>
      <c r="AM977" s="154"/>
      <c r="AN977" s="154"/>
      <c r="AO977" s="154"/>
      <c r="AP977" s="154"/>
      <c r="AQ977" s="189"/>
    </row>
    <row r="978" spans="1:43" s="2" customFormat="1" x14ac:dyDescent="0.3">
      <c r="A978" s="22"/>
      <c r="B978" s="183"/>
      <c r="C978" s="184"/>
      <c r="D978" s="185"/>
      <c r="E978" s="186"/>
      <c r="F978" s="158"/>
      <c r="G978" s="159"/>
      <c r="H978" s="187"/>
      <c r="I978" s="147"/>
      <c r="J978" s="147"/>
      <c r="K978" s="161"/>
      <c r="L978" s="159"/>
      <c r="M978" s="188"/>
      <c r="N978" s="154"/>
      <c r="O978" s="22"/>
      <c r="P978" s="22"/>
      <c r="Q978" s="22"/>
      <c r="R978" s="22"/>
      <c r="S978" s="22"/>
      <c r="T978" s="22"/>
      <c r="U978" s="22"/>
      <c r="V978" s="22"/>
      <c r="W978" s="22"/>
      <c r="X978" s="146"/>
      <c r="Y978" s="146"/>
      <c r="Z978" s="146"/>
      <c r="AA978" s="146"/>
      <c r="AB978" s="146"/>
      <c r="AC978" s="154"/>
      <c r="AD978" s="150"/>
      <c r="AE978" s="151"/>
      <c r="AF978" s="154"/>
      <c r="AG978" s="154"/>
      <c r="AH978" s="154"/>
      <c r="AI978" s="154"/>
      <c r="AJ978" s="153"/>
      <c r="AK978" s="154"/>
      <c r="AL978" s="154"/>
      <c r="AM978" s="154"/>
      <c r="AN978" s="154"/>
      <c r="AO978" s="154"/>
      <c r="AP978" s="154"/>
      <c r="AQ978" s="189"/>
    </row>
    <row r="979" spans="1:43" s="2" customFormat="1" x14ac:dyDescent="0.3">
      <c r="A979" s="22"/>
      <c r="B979" s="183"/>
      <c r="C979" s="184"/>
      <c r="D979" s="185"/>
      <c r="E979" s="186"/>
      <c r="F979" s="158"/>
      <c r="G979" s="159"/>
      <c r="H979" s="187"/>
      <c r="I979" s="147"/>
      <c r="J979" s="147"/>
      <c r="K979" s="161"/>
      <c r="L979" s="159"/>
      <c r="M979" s="188"/>
      <c r="N979" s="154"/>
      <c r="O979" s="22"/>
      <c r="P979" s="22"/>
      <c r="Q979" s="22"/>
      <c r="R979" s="22"/>
      <c r="S979" s="22"/>
      <c r="T979" s="22"/>
      <c r="U979" s="22"/>
      <c r="V979" s="22"/>
      <c r="W979" s="22"/>
      <c r="X979" s="146"/>
      <c r="Y979" s="146"/>
      <c r="Z979" s="146"/>
      <c r="AA979" s="146"/>
      <c r="AB979" s="146"/>
      <c r="AC979" s="154"/>
      <c r="AD979" s="150"/>
      <c r="AE979" s="151"/>
      <c r="AF979" s="154"/>
      <c r="AG979" s="154"/>
      <c r="AH979" s="154"/>
      <c r="AI979" s="154"/>
      <c r="AJ979" s="153"/>
      <c r="AK979" s="154"/>
      <c r="AL979" s="154"/>
      <c r="AM979" s="154"/>
      <c r="AN979" s="154"/>
      <c r="AO979" s="154"/>
      <c r="AP979" s="154"/>
      <c r="AQ979" s="189"/>
    </row>
    <row r="980" spans="1:43" s="2" customFormat="1" x14ac:dyDescent="0.3">
      <c r="A980" s="22"/>
      <c r="B980" s="183"/>
      <c r="C980" s="184"/>
      <c r="D980" s="185"/>
      <c r="E980" s="186"/>
      <c r="F980" s="158"/>
      <c r="G980" s="159"/>
      <c r="H980" s="187"/>
      <c r="I980" s="147"/>
      <c r="J980" s="147"/>
      <c r="K980" s="161"/>
      <c r="L980" s="159"/>
      <c r="M980" s="188"/>
      <c r="N980" s="154"/>
      <c r="O980" s="22"/>
      <c r="P980" s="22"/>
      <c r="Q980" s="22"/>
      <c r="R980" s="22"/>
      <c r="S980" s="22"/>
      <c r="T980" s="22"/>
      <c r="U980" s="22"/>
      <c r="V980" s="22"/>
      <c r="W980" s="22"/>
      <c r="X980" s="146"/>
      <c r="Y980" s="146"/>
      <c r="Z980" s="146"/>
      <c r="AA980" s="146"/>
      <c r="AB980" s="146"/>
      <c r="AC980" s="154"/>
      <c r="AD980" s="150"/>
      <c r="AE980" s="151"/>
      <c r="AF980" s="154"/>
      <c r="AG980" s="154"/>
      <c r="AH980" s="154"/>
      <c r="AI980" s="154"/>
      <c r="AJ980" s="153"/>
      <c r="AK980" s="154"/>
      <c r="AL980" s="154"/>
      <c r="AM980" s="154"/>
      <c r="AN980" s="154"/>
      <c r="AO980" s="154"/>
      <c r="AP980" s="154"/>
      <c r="AQ980" s="189"/>
    </row>
    <row r="981" spans="1:43" s="2" customFormat="1" x14ac:dyDescent="0.3">
      <c r="A981" s="22"/>
      <c r="B981" s="183"/>
      <c r="C981" s="184"/>
      <c r="D981" s="185"/>
      <c r="E981" s="186"/>
      <c r="F981" s="158"/>
      <c r="G981" s="159"/>
      <c r="H981" s="187"/>
      <c r="I981" s="147"/>
      <c r="J981" s="147"/>
      <c r="K981" s="161"/>
      <c r="L981" s="159"/>
      <c r="M981" s="188"/>
      <c r="N981" s="154"/>
      <c r="O981" s="22"/>
      <c r="P981" s="22"/>
      <c r="Q981" s="22"/>
      <c r="R981" s="22"/>
      <c r="S981" s="22"/>
      <c r="T981" s="22"/>
      <c r="U981" s="22"/>
      <c r="V981" s="22"/>
      <c r="W981" s="22"/>
      <c r="X981" s="146"/>
      <c r="Y981" s="146"/>
      <c r="Z981" s="146"/>
      <c r="AA981" s="146"/>
      <c r="AB981" s="146"/>
      <c r="AC981" s="154"/>
      <c r="AD981" s="150"/>
      <c r="AE981" s="151"/>
      <c r="AF981" s="154"/>
      <c r="AG981" s="154"/>
      <c r="AH981" s="154"/>
      <c r="AI981" s="154"/>
      <c r="AJ981" s="153"/>
      <c r="AK981" s="154"/>
      <c r="AL981" s="154"/>
      <c r="AM981" s="154"/>
      <c r="AN981" s="154"/>
      <c r="AO981" s="154"/>
      <c r="AP981" s="154"/>
      <c r="AQ981" s="189"/>
    </row>
    <row r="982" spans="1:43" s="2" customFormat="1" x14ac:dyDescent="0.3">
      <c r="A982" s="22"/>
      <c r="B982" s="183"/>
      <c r="C982" s="184"/>
      <c r="D982" s="185"/>
      <c r="E982" s="186"/>
      <c r="F982" s="158"/>
      <c r="G982" s="159"/>
      <c r="H982" s="187"/>
      <c r="I982" s="147"/>
      <c r="J982" s="147"/>
      <c r="K982" s="161"/>
      <c r="L982" s="159"/>
      <c r="M982" s="188"/>
      <c r="N982" s="154"/>
      <c r="O982" s="22"/>
      <c r="P982" s="22"/>
      <c r="Q982" s="22"/>
      <c r="R982" s="22"/>
      <c r="S982" s="22"/>
      <c r="T982" s="22"/>
      <c r="U982" s="22"/>
      <c r="V982" s="22"/>
      <c r="W982" s="22"/>
      <c r="X982" s="146"/>
      <c r="Y982" s="146"/>
      <c r="Z982" s="146"/>
      <c r="AA982" s="146"/>
      <c r="AB982" s="146"/>
      <c r="AC982" s="154"/>
      <c r="AD982" s="150"/>
      <c r="AE982" s="151"/>
      <c r="AF982" s="154"/>
      <c r="AG982" s="154"/>
      <c r="AH982" s="154"/>
      <c r="AI982" s="154"/>
      <c r="AJ982" s="153"/>
      <c r="AK982" s="154"/>
      <c r="AL982" s="154"/>
      <c r="AM982" s="154"/>
      <c r="AN982" s="154"/>
      <c r="AO982" s="154"/>
      <c r="AP982" s="154"/>
      <c r="AQ982" s="189"/>
    </row>
    <row r="983" spans="1:43" s="2" customFormat="1" x14ac:dyDescent="0.3">
      <c r="A983" s="22"/>
      <c r="B983" s="183"/>
      <c r="C983" s="184"/>
      <c r="D983" s="185"/>
      <c r="E983" s="186"/>
      <c r="F983" s="158"/>
      <c r="G983" s="159"/>
      <c r="H983" s="187"/>
      <c r="I983" s="147"/>
      <c r="J983" s="147"/>
      <c r="K983" s="161"/>
      <c r="L983" s="159"/>
      <c r="M983" s="188"/>
      <c r="N983" s="154"/>
      <c r="O983" s="22"/>
      <c r="P983" s="22"/>
      <c r="Q983" s="22"/>
      <c r="R983" s="22"/>
      <c r="S983" s="22"/>
      <c r="T983" s="22"/>
      <c r="U983" s="22"/>
      <c r="V983" s="22"/>
      <c r="W983" s="22"/>
      <c r="X983" s="146"/>
      <c r="Y983" s="146"/>
      <c r="Z983" s="146"/>
      <c r="AA983" s="146"/>
      <c r="AB983" s="146"/>
      <c r="AC983" s="154"/>
      <c r="AD983" s="150"/>
      <c r="AE983" s="151"/>
      <c r="AF983" s="154"/>
      <c r="AG983" s="154"/>
      <c r="AH983" s="154"/>
      <c r="AI983" s="154"/>
      <c r="AJ983" s="153"/>
      <c r="AK983" s="154"/>
      <c r="AL983" s="154"/>
      <c r="AM983" s="154"/>
      <c r="AN983" s="154"/>
      <c r="AO983" s="154"/>
      <c r="AP983" s="154"/>
      <c r="AQ983" s="189"/>
    </row>
    <row r="984" spans="1:43" s="2" customFormat="1" x14ac:dyDescent="0.3">
      <c r="A984" s="22"/>
      <c r="B984" s="183"/>
      <c r="C984" s="184"/>
      <c r="D984" s="185"/>
      <c r="E984" s="186"/>
      <c r="F984" s="158"/>
      <c r="G984" s="159"/>
      <c r="H984" s="187"/>
      <c r="I984" s="147"/>
      <c r="J984" s="147"/>
      <c r="K984" s="161"/>
      <c r="L984" s="159"/>
      <c r="M984" s="188"/>
      <c r="N984" s="154"/>
      <c r="O984" s="22"/>
      <c r="P984" s="22"/>
      <c r="Q984" s="22"/>
      <c r="R984" s="22"/>
      <c r="S984" s="22"/>
      <c r="T984" s="22"/>
      <c r="U984" s="22"/>
      <c r="V984" s="22"/>
      <c r="W984" s="22"/>
      <c r="X984" s="146"/>
      <c r="Y984" s="146"/>
      <c r="Z984" s="146"/>
      <c r="AA984" s="146"/>
      <c r="AB984" s="146"/>
      <c r="AC984" s="154"/>
      <c r="AD984" s="150"/>
      <c r="AE984" s="151"/>
      <c r="AF984" s="154"/>
      <c r="AG984" s="154"/>
      <c r="AH984" s="154"/>
      <c r="AI984" s="154"/>
      <c r="AJ984" s="153"/>
      <c r="AK984" s="154"/>
      <c r="AL984" s="154"/>
      <c r="AM984" s="154"/>
      <c r="AN984" s="154"/>
      <c r="AO984" s="154"/>
      <c r="AP984" s="154"/>
      <c r="AQ984" s="189"/>
    </row>
    <row r="985" spans="1:43" s="2" customFormat="1" x14ac:dyDescent="0.3">
      <c r="A985" s="22"/>
      <c r="B985" s="183"/>
      <c r="C985" s="184"/>
      <c r="D985" s="185"/>
      <c r="E985" s="186"/>
      <c r="F985" s="158"/>
      <c r="G985" s="159"/>
      <c r="H985" s="187"/>
      <c r="I985" s="147"/>
      <c r="J985" s="147"/>
      <c r="K985" s="161"/>
      <c r="L985" s="159"/>
      <c r="M985" s="188"/>
      <c r="N985" s="154"/>
      <c r="O985" s="22"/>
      <c r="P985" s="22"/>
      <c r="Q985" s="22"/>
      <c r="R985" s="22"/>
      <c r="S985" s="22"/>
      <c r="T985" s="22"/>
      <c r="U985" s="22"/>
      <c r="V985" s="22"/>
      <c r="W985" s="22"/>
      <c r="X985" s="146"/>
      <c r="Y985" s="146"/>
      <c r="Z985" s="146"/>
      <c r="AA985" s="146"/>
      <c r="AB985" s="146"/>
      <c r="AC985" s="154"/>
      <c r="AD985" s="150"/>
      <c r="AE985" s="151"/>
      <c r="AF985" s="154"/>
      <c r="AG985" s="154"/>
      <c r="AH985" s="154"/>
      <c r="AI985" s="154"/>
      <c r="AJ985" s="153"/>
      <c r="AK985" s="154"/>
      <c r="AL985" s="154"/>
      <c r="AM985" s="154"/>
      <c r="AN985" s="154"/>
      <c r="AO985" s="154"/>
      <c r="AP985" s="154"/>
      <c r="AQ985" s="189"/>
    </row>
    <row r="986" spans="1:43" s="2" customFormat="1" x14ac:dyDescent="0.3">
      <c r="A986" s="22"/>
      <c r="B986" s="183"/>
      <c r="C986" s="184"/>
      <c r="D986" s="185"/>
      <c r="E986" s="186"/>
      <c r="F986" s="158"/>
      <c r="G986" s="159"/>
      <c r="H986" s="187"/>
      <c r="I986" s="147"/>
      <c r="J986" s="147"/>
      <c r="K986" s="161"/>
      <c r="L986" s="159"/>
      <c r="M986" s="188"/>
      <c r="N986" s="154"/>
      <c r="O986" s="22"/>
      <c r="P986" s="22"/>
      <c r="Q986" s="22"/>
      <c r="R986" s="22"/>
      <c r="S986" s="22"/>
      <c r="T986" s="22"/>
      <c r="U986" s="22"/>
      <c r="V986" s="22"/>
      <c r="W986" s="22"/>
      <c r="X986" s="146"/>
      <c r="Y986" s="146"/>
      <c r="Z986" s="146"/>
      <c r="AA986" s="146"/>
      <c r="AB986" s="146"/>
      <c r="AC986" s="154"/>
      <c r="AD986" s="150"/>
      <c r="AE986" s="151"/>
      <c r="AF986" s="154"/>
      <c r="AG986" s="154"/>
      <c r="AH986" s="154"/>
      <c r="AI986" s="154"/>
      <c r="AJ986" s="153"/>
      <c r="AK986" s="154"/>
      <c r="AL986" s="154"/>
      <c r="AM986" s="154"/>
      <c r="AN986" s="154"/>
      <c r="AO986" s="154"/>
      <c r="AP986" s="154"/>
      <c r="AQ986" s="189"/>
    </row>
    <row r="987" spans="1:43" s="2" customFormat="1" x14ac:dyDescent="0.3">
      <c r="A987" s="22"/>
      <c r="B987" s="183"/>
      <c r="C987" s="184"/>
      <c r="D987" s="185"/>
      <c r="E987" s="186"/>
      <c r="F987" s="158"/>
      <c r="G987" s="159"/>
      <c r="H987" s="187"/>
      <c r="I987" s="147"/>
      <c r="J987" s="147"/>
      <c r="K987" s="161"/>
      <c r="L987" s="159"/>
      <c r="M987" s="188"/>
      <c r="N987" s="154"/>
      <c r="O987" s="22"/>
      <c r="P987" s="22"/>
      <c r="Q987" s="22"/>
      <c r="R987" s="22"/>
      <c r="S987" s="22"/>
      <c r="T987" s="22"/>
      <c r="U987" s="22"/>
      <c r="V987" s="22"/>
      <c r="W987" s="22"/>
      <c r="X987" s="146"/>
      <c r="Y987" s="146"/>
      <c r="Z987" s="146"/>
      <c r="AA987" s="146"/>
      <c r="AB987" s="146"/>
      <c r="AC987" s="154"/>
      <c r="AD987" s="150"/>
      <c r="AE987" s="151"/>
      <c r="AF987" s="154"/>
      <c r="AG987" s="154"/>
      <c r="AH987" s="154"/>
      <c r="AI987" s="154"/>
      <c r="AJ987" s="153"/>
      <c r="AK987" s="154"/>
      <c r="AL987" s="154"/>
      <c r="AM987" s="154"/>
      <c r="AN987" s="154"/>
      <c r="AO987" s="154"/>
      <c r="AP987" s="154"/>
      <c r="AQ987" s="189"/>
    </row>
    <row r="988" spans="1:43" s="2" customFormat="1" x14ac:dyDescent="0.3">
      <c r="A988" s="22"/>
      <c r="B988" s="183"/>
      <c r="C988" s="184"/>
      <c r="D988" s="185"/>
      <c r="E988" s="186"/>
      <c r="F988" s="158"/>
      <c r="G988" s="159"/>
      <c r="H988" s="187"/>
      <c r="I988" s="147"/>
      <c r="J988" s="147"/>
      <c r="K988" s="161"/>
      <c r="L988" s="159"/>
      <c r="M988" s="188"/>
      <c r="N988" s="154"/>
      <c r="O988" s="22"/>
      <c r="P988" s="22"/>
      <c r="Q988" s="22"/>
      <c r="R988" s="22"/>
      <c r="S988" s="22"/>
      <c r="T988" s="22"/>
      <c r="U988" s="22"/>
      <c r="V988" s="22"/>
      <c r="W988" s="22"/>
      <c r="X988" s="146"/>
      <c r="Y988" s="146"/>
      <c r="Z988" s="146"/>
      <c r="AA988" s="146"/>
      <c r="AB988" s="146"/>
      <c r="AC988" s="154"/>
      <c r="AD988" s="150"/>
      <c r="AE988" s="151"/>
      <c r="AF988" s="154"/>
      <c r="AG988" s="154"/>
      <c r="AH988" s="154"/>
      <c r="AI988" s="154"/>
      <c r="AJ988" s="153"/>
      <c r="AK988" s="154"/>
      <c r="AL988" s="154"/>
      <c r="AM988" s="154"/>
      <c r="AN988" s="154"/>
      <c r="AO988" s="154"/>
      <c r="AP988" s="154"/>
      <c r="AQ988" s="189"/>
    </row>
    <row r="989" spans="1:43" s="2" customFormat="1" x14ac:dyDescent="0.3">
      <c r="A989" s="22"/>
      <c r="B989" s="183"/>
      <c r="C989" s="184"/>
      <c r="D989" s="185"/>
      <c r="E989" s="186"/>
      <c r="F989" s="158"/>
      <c r="G989" s="159"/>
      <c r="H989" s="187"/>
      <c r="I989" s="147"/>
      <c r="J989" s="147"/>
      <c r="K989" s="161"/>
      <c r="L989" s="159"/>
      <c r="M989" s="188"/>
      <c r="N989" s="154"/>
      <c r="O989" s="22"/>
      <c r="P989" s="22"/>
      <c r="Q989" s="22"/>
      <c r="R989" s="22"/>
      <c r="S989" s="22"/>
      <c r="T989" s="22"/>
      <c r="U989" s="22"/>
      <c r="V989" s="22"/>
      <c r="W989" s="22"/>
      <c r="X989" s="146"/>
      <c r="Y989" s="146"/>
      <c r="Z989" s="146"/>
      <c r="AA989" s="146"/>
      <c r="AB989" s="146"/>
      <c r="AC989" s="154"/>
      <c r="AD989" s="150"/>
      <c r="AE989" s="151"/>
      <c r="AF989" s="154"/>
      <c r="AG989" s="154"/>
      <c r="AH989" s="154"/>
      <c r="AI989" s="154"/>
      <c r="AJ989" s="153"/>
      <c r="AK989" s="154"/>
      <c r="AL989" s="154"/>
      <c r="AM989" s="154"/>
      <c r="AN989" s="154"/>
      <c r="AO989" s="154"/>
      <c r="AP989" s="154"/>
      <c r="AQ989" s="189"/>
    </row>
    <row r="990" spans="1:43" s="2" customFormat="1" x14ac:dyDescent="0.3">
      <c r="A990" s="22"/>
      <c r="B990" s="183"/>
      <c r="C990" s="184"/>
      <c r="D990" s="185"/>
      <c r="E990" s="186"/>
      <c r="F990" s="158"/>
      <c r="G990" s="159"/>
      <c r="H990" s="187"/>
      <c r="I990" s="147"/>
      <c r="J990" s="147"/>
      <c r="K990" s="161"/>
      <c r="L990" s="159"/>
      <c r="M990" s="188"/>
      <c r="N990" s="154"/>
      <c r="O990" s="22"/>
      <c r="P990" s="22"/>
      <c r="Q990" s="22"/>
      <c r="R990" s="22"/>
      <c r="S990" s="22"/>
      <c r="T990" s="22"/>
      <c r="U990" s="22"/>
      <c r="V990" s="22"/>
      <c r="W990" s="22"/>
      <c r="X990" s="146"/>
      <c r="Y990" s="146"/>
      <c r="Z990" s="146"/>
      <c r="AA990" s="146"/>
      <c r="AB990" s="146"/>
      <c r="AC990" s="154"/>
      <c r="AD990" s="150"/>
      <c r="AE990" s="151"/>
      <c r="AF990" s="154"/>
      <c r="AG990" s="154"/>
      <c r="AH990" s="154"/>
      <c r="AI990" s="154"/>
      <c r="AJ990" s="153"/>
      <c r="AK990" s="154"/>
      <c r="AL990" s="154"/>
      <c r="AM990" s="154"/>
      <c r="AN990" s="154"/>
      <c r="AO990" s="154"/>
      <c r="AP990" s="154"/>
      <c r="AQ990" s="189"/>
    </row>
    <row r="991" spans="1:43" s="2" customFormat="1" x14ac:dyDescent="0.3">
      <c r="A991" s="22"/>
      <c r="B991" s="183"/>
      <c r="C991" s="184"/>
      <c r="D991" s="185"/>
      <c r="E991" s="186"/>
      <c r="F991" s="158"/>
      <c r="G991" s="159"/>
      <c r="H991" s="187"/>
      <c r="I991" s="147"/>
      <c r="J991" s="147"/>
      <c r="K991" s="161"/>
      <c r="L991" s="159"/>
      <c r="M991" s="188"/>
      <c r="N991" s="154"/>
      <c r="O991" s="22"/>
      <c r="P991" s="22"/>
      <c r="Q991" s="22"/>
      <c r="R991" s="22"/>
      <c r="S991" s="22"/>
      <c r="T991" s="22"/>
      <c r="U991" s="22"/>
      <c r="V991" s="22"/>
      <c r="W991" s="22"/>
      <c r="X991" s="146"/>
      <c r="Y991" s="146"/>
      <c r="Z991" s="146"/>
      <c r="AA991" s="146"/>
      <c r="AB991" s="146"/>
      <c r="AC991" s="154"/>
      <c r="AD991" s="150"/>
      <c r="AE991" s="151"/>
      <c r="AF991" s="154"/>
      <c r="AG991" s="154"/>
      <c r="AH991" s="154"/>
      <c r="AI991" s="154"/>
      <c r="AJ991" s="153"/>
      <c r="AK991" s="154"/>
      <c r="AL991" s="154"/>
      <c r="AM991" s="154"/>
      <c r="AN991" s="154"/>
      <c r="AO991" s="154"/>
      <c r="AP991" s="154"/>
      <c r="AQ991" s="189"/>
    </row>
    <row r="992" spans="1:43" s="2" customFormat="1" x14ac:dyDescent="0.3">
      <c r="A992" s="22"/>
      <c r="B992" s="183"/>
      <c r="C992" s="184"/>
      <c r="D992" s="185"/>
      <c r="E992" s="186"/>
      <c r="F992" s="158"/>
      <c r="G992" s="159"/>
      <c r="H992" s="187"/>
      <c r="I992" s="147"/>
      <c r="J992" s="147"/>
      <c r="K992" s="161"/>
      <c r="L992" s="159"/>
      <c r="M992" s="188"/>
      <c r="N992" s="154"/>
      <c r="O992" s="22"/>
      <c r="P992" s="22"/>
      <c r="Q992" s="22"/>
      <c r="R992" s="22"/>
      <c r="S992" s="22"/>
      <c r="T992" s="22"/>
      <c r="U992" s="22"/>
      <c r="V992" s="22"/>
      <c r="W992" s="22"/>
      <c r="X992" s="146"/>
      <c r="Y992" s="146"/>
      <c r="Z992" s="146"/>
      <c r="AA992" s="146"/>
      <c r="AB992" s="146"/>
      <c r="AC992" s="154"/>
      <c r="AD992" s="150"/>
      <c r="AE992" s="151"/>
      <c r="AF992" s="154"/>
      <c r="AG992" s="154"/>
      <c r="AH992" s="154"/>
      <c r="AI992" s="154"/>
      <c r="AJ992" s="153"/>
      <c r="AK992" s="154"/>
      <c r="AL992" s="154"/>
      <c r="AM992" s="154"/>
      <c r="AN992" s="154"/>
      <c r="AO992" s="154"/>
      <c r="AP992" s="154"/>
      <c r="AQ992" s="189"/>
    </row>
    <row r="993" spans="1:43" s="2" customFormat="1" x14ac:dyDescent="0.3">
      <c r="A993" s="22"/>
      <c r="B993" s="183"/>
      <c r="C993" s="184"/>
      <c r="D993" s="185"/>
      <c r="E993" s="186"/>
      <c r="F993" s="158"/>
      <c r="G993" s="159"/>
      <c r="H993" s="187"/>
      <c r="I993" s="147"/>
      <c r="J993" s="147"/>
      <c r="K993" s="161"/>
      <c r="L993" s="159"/>
      <c r="M993" s="188"/>
      <c r="N993" s="154"/>
      <c r="O993" s="22"/>
      <c r="P993" s="22"/>
      <c r="Q993" s="22"/>
      <c r="R993" s="22"/>
      <c r="S993" s="22"/>
      <c r="T993" s="22"/>
      <c r="U993" s="22"/>
      <c r="V993" s="22"/>
      <c r="W993" s="22"/>
      <c r="X993" s="146"/>
      <c r="Y993" s="146"/>
      <c r="Z993" s="146"/>
      <c r="AA993" s="146"/>
      <c r="AB993" s="146"/>
      <c r="AC993" s="154"/>
      <c r="AD993" s="150"/>
      <c r="AE993" s="151"/>
      <c r="AF993" s="154"/>
      <c r="AG993" s="154"/>
      <c r="AH993" s="154"/>
      <c r="AI993" s="154"/>
      <c r="AJ993" s="153"/>
      <c r="AK993" s="154"/>
      <c r="AL993" s="154"/>
      <c r="AM993" s="154"/>
      <c r="AN993" s="154"/>
      <c r="AO993" s="154"/>
      <c r="AP993" s="154"/>
      <c r="AQ993" s="189"/>
    </row>
    <row r="994" spans="1:43" s="2" customFormat="1" x14ac:dyDescent="0.3">
      <c r="A994" s="22"/>
      <c r="B994" s="183"/>
      <c r="C994" s="184"/>
      <c r="D994" s="185"/>
      <c r="E994" s="186"/>
      <c r="F994" s="158"/>
      <c r="G994" s="159"/>
      <c r="H994" s="187"/>
      <c r="I994" s="147"/>
      <c r="J994" s="147"/>
      <c r="K994" s="161"/>
      <c r="L994" s="159"/>
      <c r="M994" s="188"/>
      <c r="N994" s="154"/>
      <c r="O994" s="22"/>
      <c r="P994" s="22"/>
      <c r="Q994" s="22"/>
      <c r="R994" s="22"/>
      <c r="S994" s="22"/>
      <c r="T994" s="22"/>
      <c r="U994" s="22"/>
      <c r="V994" s="22"/>
      <c r="W994" s="22"/>
      <c r="X994" s="146"/>
      <c r="Y994" s="146"/>
      <c r="Z994" s="146"/>
      <c r="AA994" s="146"/>
      <c r="AB994" s="146"/>
      <c r="AC994" s="154"/>
      <c r="AD994" s="150"/>
      <c r="AE994" s="151"/>
      <c r="AF994" s="154"/>
      <c r="AG994" s="154"/>
      <c r="AH994" s="154"/>
      <c r="AI994" s="154"/>
      <c r="AJ994" s="153"/>
      <c r="AK994" s="154"/>
      <c r="AL994" s="154"/>
      <c r="AM994" s="154"/>
      <c r="AN994" s="154"/>
      <c r="AO994" s="154"/>
      <c r="AP994" s="154"/>
      <c r="AQ994" s="189"/>
    </row>
    <row r="995" spans="1:43" s="2" customFormat="1" x14ac:dyDescent="0.3">
      <c r="A995" s="22"/>
      <c r="B995" s="183"/>
      <c r="C995" s="184"/>
      <c r="D995" s="185"/>
      <c r="E995" s="186"/>
      <c r="F995" s="158"/>
      <c r="G995" s="159"/>
      <c r="H995" s="187"/>
      <c r="I995" s="147"/>
      <c r="J995" s="147"/>
      <c r="K995" s="161"/>
      <c r="L995" s="159"/>
      <c r="M995" s="188"/>
      <c r="N995" s="154"/>
      <c r="O995" s="22"/>
      <c r="P995" s="22"/>
      <c r="Q995" s="22"/>
      <c r="R995" s="22"/>
      <c r="S995" s="22"/>
      <c r="T995" s="22"/>
      <c r="U995" s="22"/>
      <c r="V995" s="22"/>
      <c r="W995" s="22"/>
      <c r="X995" s="146"/>
      <c r="Y995" s="146"/>
      <c r="Z995" s="146"/>
      <c r="AA995" s="146"/>
      <c r="AB995" s="146"/>
      <c r="AC995" s="154"/>
      <c r="AD995" s="150"/>
      <c r="AE995" s="151"/>
      <c r="AF995" s="154"/>
      <c r="AG995" s="154"/>
      <c r="AH995" s="154"/>
      <c r="AI995" s="154"/>
      <c r="AJ995" s="153"/>
      <c r="AK995" s="154"/>
      <c r="AL995" s="154"/>
      <c r="AM995" s="154"/>
      <c r="AN995" s="154"/>
      <c r="AO995" s="154"/>
      <c r="AP995" s="154"/>
      <c r="AQ995" s="189"/>
    </row>
    <row r="996" spans="1:43" s="2" customFormat="1" x14ac:dyDescent="0.3">
      <c r="A996" s="22"/>
      <c r="B996" s="183"/>
      <c r="C996" s="184"/>
      <c r="D996" s="185"/>
      <c r="E996" s="186"/>
      <c r="F996" s="158"/>
      <c r="G996" s="159"/>
      <c r="H996" s="187"/>
      <c r="I996" s="147"/>
      <c r="J996" s="147"/>
      <c r="K996" s="161"/>
      <c r="L996" s="159"/>
      <c r="M996" s="188"/>
      <c r="N996" s="154"/>
      <c r="O996" s="22"/>
      <c r="P996" s="22"/>
      <c r="Q996" s="22"/>
      <c r="R996" s="22"/>
      <c r="S996" s="22"/>
      <c r="T996" s="22"/>
      <c r="U996" s="22"/>
      <c r="V996" s="22"/>
      <c r="W996" s="22"/>
      <c r="X996" s="146"/>
      <c r="Y996" s="146"/>
      <c r="Z996" s="146"/>
      <c r="AA996" s="146"/>
      <c r="AB996" s="146"/>
      <c r="AC996" s="154"/>
      <c r="AD996" s="150"/>
      <c r="AE996" s="151"/>
      <c r="AF996" s="154"/>
      <c r="AG996" s="154"/>
      <c r="AH996" s="154"/>
      <c r="AI996" s="154"/>
      <c r="AJ996" s="153"/>
      <c r="AK996" s="154"/>
      <c r="AL996" s="154"/>
      <c r="AM996" s="154"/>
      <c r="AN996" s="154"/>
      <c r="AO996" s="154"/>
      <c r="AP996" s="154"/>
      <c r="AQ996" s="189"/>
    </row>
    <row r="997" spans="1:43" s="2" customFormat="1" x14ac:dyDescent="0.3">
      <c r="A997" s="22"/>
      <c r="B997" s="183"/>
      <c r="C997" s="184"/>
      <c r="D997" s="185"/>
      <c r="E997" s="186"/>
      <c r="F997" s="158"/>
      <c r="G997" s="159"/>
      <c r="H997" s="187"/>
      <c r="I997" s="147"/>
      <c r="J997" s="147"/>
      <c r="K997" s="161"/>
      <c r="L997" s="159"/>
      <c r="M997" s="188"/>
      <c r="N997" s="154"/>
      <c r="O997" s="22"/>
      <c r="P997" s="22"/>
      <c r="Q997" s="22"/>
      <c r="R997" s="22"/>
      <c r="S997" s="22"/>
      <c r="T997" s="22"/>
      <c r="U997" s="22"/>
      <c r="V997" s="22"/>
      <c r="W997" s="22"/>
      <c r="X997" s="146"/>
      <c r="Y997" s="146"/>
      <c r="Z997" s="146"/>
      <c r="AA997" s="146"/>
      <c r="AB997" s="146"/>
      <c r="AC997" s="154"/>
      <c r="AD997" s="150"/>
      <c r="AE997" s="151"/>
      <c r="AF997" s="154"/>
      <c r="AG997" s="154"/>
      <c r="AH997" s="154"/>
      <c r="AI997" s="154"/>
      <c r="AJ997" s="153"/>
      <c r="AK997" s="154"/>
      <c r="AL997" s="154"/>
      <c r="AM997" s="154"/>
      <c r="AN997" s="154"/>
      <c r="AO997" s="154"/>
      <c r="AP997" s="154"/>
      <c r="AQ997" s="189"/>
    </row>
    <row r="998" spans="1:43" s="2" customFormat="1" x14ac:dyDescent="0.3">
      <c r="A998" s="22"/>
      <c r="B998" s="183"/>
      <c r="C998" s="184"/>
      <c r="D998" s="185"/>
      <c r="E998" s="186"/>
      <c r="F998" s="158"/>
      <c r="G998" s="159"/>
      <c r="H998" s="187"/>
      <c r="I998" s="147"/>
      <c r="J998" s="147"/>
      <c r="K998" s="161"/>
      <c r="L998" s="159"/>
      <c r="M998" s="188"/>
      <c r="N998" s="154"/>
      <c r="O998" s="22"/>
      <c r="P998" s="22"/>
      <c r="Q998" s="22"/>
      <c r="R998" s="22"/>
      <c r="S998" s="22"/>
      <c r="T998" s="22"/>
      <c r="U998" s="22"/>
      <c r="V998" s="22"/>
      <c r="W998" s="22"/>
      <c r="X998" s="146"/>
      <c r="Y998" s="146"/>
      <c r="Z998" s="146"/>
      <c r="AA998" s="146"/>
      <c r="AB998" s="146"/>
      <c r="AC998" s="154"/>
      <c r="AD998" s="150"/>
      <c r="AE998" s="151"/>
      <c r="AF998" s="154"/>
      <c r="AG998" s="154"/>
      <c r="AH998" s="154"/>
      <c r="AI998" s="154"/>
      <c r="AJ998" s="153"/>
      <c r="AK998" s="154"/>
      <c r="AL998" s="154"/>
      <c r="AM998" s="154"/>
      <c r="AN998" s="154"/>
      <c r="AO998" s="154"/>
      <c r="AP998" s="154"/>
      <c r="AQ998" s="189"/>
    </row>
    <row r="999" spans="1:43" s="2" customFormat="1" x14ac:dyDescent="0.3">
      <c r="A999" s="22"/>
      <c r="B999" s="183"/>
      <c r="C999" s="184"/>
      <c r="D999" s="185"/>
      <c r="E999" s="186"/>
      <c r="F999" s="158"/>
      <c r="G999" s="159"/>
      <c r="H999" s="187"/>
      <c r="I999" s="147"/>
      <c r="J999" s="147"/>
      <c r="K999" s="161"/>
      <c r="L999" s="159"/>
      <c r="M999" s="188"/>
      <c r="N999" s="154"/>
      <c r="O999" s="22"/>
      <c r="P999" s="22"/>
      <c r="Q999" s="22"/>
      <c r="R999" s="22"/>
      <c r="S999" s="22"/>
      <c r="T999" s="22"/>
      <c r="U999" s="22"/>
      <c r="V999" s="22"/>
      <c r="W999" s="22"/>
      <c r="X999" s="146"/>
      <c r="Y999" s="146"/>
      <c r="Z999" s="146"/>
      <c r="AA999" s="146"/>
      <c r="AB999" s="146"/>
      <c r="AC999" s="154"/>
      <c r="AD999" s="150"/>
      <c r="AE999" s="151"/>
      <c r="AF999" s="154"/>
      <c r="AG999" s="154"/>
      <c r="AH999" s="154"/>
      <c r="AI999" s="154"/>
      <c r="AJ999" s="153"/>
      <c r="AK999" s="154"/>
      <c r="AL999" s="154"/>
      <c r="AM999" s="154"/>
      <c r="AN999" s="154"/>
      <c r="AO999" s="154"/>
      <c r="AP999" s="154"/>
      <c r="AQ999" s="189"/>
    </row>
    <row r="1000" spans="1:43" s="2" customFormat="1" x14ac:dyDescent="0.3">
      <c r="A1000" s="22"/>
      <c r="B1000" s="183"/>
      <c r="C1000" s="184"/>
      <c r="D1000" s="185"/>
      <c r="E1000" s="186"/>
      <c r="F1000" s="158"/>
      <c r="G1000" s="159"/>
      <c r="H1000" s="187"/>
      <c r="I1000" s="147"/>
      <c r="J1000" s="147"/>
      <c r="K1000" s="161"/>
      <c r="L1000" s="159"/>
      <c r="M1000" s="188"/>
      <c r="N1000" s="154"/>
      <c r="O1000" s="22"/>
      <c r="P1000" s="22"/>
      <c r="Q1000" s="22"/>
      <c r="R1000" s="22"/>
      <c r="S1000" s="22"/>
      <c r="T1000" s="22"/>
      <c r="U1000" s="22"/>
      <c r="V1000" s="22"/>
      <c r="W1000" s="22"/>
      <c r="X1000" s="146"/>
      <c r="Y1000" s="146"/>
      <c r="Z1000" s="146"/>
      <c r="AA1000" s="146"/>
      <c r="AB1000" s="146"/>
      <c r="AC1000" s="154"/>
      <c r="AD1000" s="150"/>
      <c r="AE1000" s="151"/>
      <c r="AF1000" s="154"/>
      <c r="AG1000" s="154"/>
      <c r="AH1000" s="154"/>
      <c r="AI1000" s="154"/>
      <c r="AJ1000" s="153"/>
      <c r="AK1000" s="154"/>
      <c r="AL1000" s="154"/>
      <c r="AM1000" s="154"/>
      <c r="AN1000" s="154"/>
      <c r="AO1000" s="154"/>
      <c r="AP1000" s="154"/>
      <c r="AQ1000" s="189"/>
    </row>
    <row r="1001" spans="1:43" s="2" customFormat="1" x14ac:dyDescent="0.3">
      <c r="A1001" s="22"/>
      <c r="B1001" s="183"/>
      <c r="C1001" s="184"/>
      <c r="D1001" s="185"/>
      <c r="E1001" s="186"/>
      <c r="F1001" s="158"/>
      <c r="G1001" s="159"/>
      <c r="H1001" s="187"/>
      <c r="I1001" s="147"/>
      <c r="J1001" s="147"/>
      <c r="K1001" s="161"/>
      <c r="L1001" s="159"/>
      <c r="M1001" s="188"/>
      <c r="N1001" s="154"/>
      <c r="O1001" s="22"/>
      <c r="P1001" s="22"/>
      <c r="Q1001" s="22"/>
      <c r="R1001" s="22"/>
      <c r="S1001" s="22"/>
      <c r="T1001" s="22"/>
      <c r="U1001" s="22"/>
      <c r="V1001" s="22"/>
      <c r="W1001" s="22"/>
      <c r="X1001" s="146"/>
      <c r="Y1001" s="146"/>
      <c r="Z1001" s="146"/>
      <c r="AA1001" s="146"/>
      <c r="AB1001" s="146"/>
      <c r="AC1001" s="154"/>
      <c r="AD1001" s="150"/>
      <c r="AE1001" s="151"/>
      <c r="AF1001" s="154"/>
      <c r="AG1001" s="154"/>
      <c r="AH1001" s="154"/>
      <c r="AI1001" s="154"/>
      <c r="AJ1001" s="153"/>
      <c r="AK1001" s="154"/>
      <c r="AL1001" s="154"/>
      <c r="AM1001" s="154"/>
      <c r="AN1001" s="154"/>
      <c r="AO1001" s="154"/>
      <c r="AP1001" s="154"/>
      <c r="AQ1001" s="189"/>
    </row>
    <row r="1002" spans="1:43" s="2" customFormat="1" x14ac:dyDescent="0.3">
      <c r="A1002" s="22"/>
      <c r="B1002" s="183"/>
      <c r="C1002" s="184"/>
      <c r="D1002" s="185"/>
      <c r="E1002" s="186"/>
      <c r="F1002" s="158"/>
      <c r="G1002" s="159"/>
      <c r="H1002" s="187"/>
      <c r="I1002" s="147"/>
      <c r="J1002" s="147"/>
      <c r="K1002" s="161"/>
      <c r="L1002" s="159"/>
      <c r="M1002" s="188"/>
      <c r="N1002" s="154"/>
      <c r="O1002" s="22"/>
      <c r="P1002" s="22"/>
      <c r="Q1002" s="22"/>
      <c r="R1002" s="22"/>
      <c r="S1002" s="22"/>
      <c r="T1002" s="22"/>
      <c r="U1002" s="22"/>
      <c r="V1002" s="22"/>
      <c r="W1002" s="22"/>
      <c r="X1002" s="146"/>
      <c r="Y1002" s="146"/>
      <c r="Z1002" s="146"/>
      <c r="AA1002" s="146"/>
      <c r="AB1002" s="146"/>
      <c r="AC1002" s="154"/>
      <c r="AD1002" s="150"/>
      <c r="AE1002" s="151"/>
      <c r="AF1002" s="154"/>
      <c r="AG1002" s="154"/>
      <c r="AH1002" s="154"/>
      <c r="AI1002" s="154"/>
      <c r="AJ1002" s="153"/>
      <c r="AK1002" s="154"/>
      <c r="AL1002" s="154"/>
      <c r="AM1002" s="154"/>
      <c r="AN1002" s="154"/>
      <c r="AO1002" s="154"/>
      <c r="AP1002" s="154"/>
      <c r="AQ1002" s="189"/>
    </row>
    <row r="1003" spans="1:43" s="2" customFormat="1" x14ac:dyDescent="0.3">
      <c r="A1003" s="22"/>
      <c r="B1003" s="183"/>
      <c r="C1003" s="184"/>
      <c r="D1003" s="185"/>
      <c r="E1003" s="186"/>
      <c r="F1003" s="158"/>
      <c r="G1003" s="159"/>
      <c r="H1003" s="187"/>
      <c r="I1003" s="147"/>
      <c r="J1003" s="147"/>
      <c r="K1003" s="161"/>
      <c r="L1003" s="159"/>
      <c r="M1003" s="188"/>
      <c r="N1003" s="154"/>
      <c r="O1003" s="22"/>
      <c r="P1003" s="22"/>
      <c r="Q1003" s="22"/>
      <c r="R1003" s="22"/>
      <c r="S1003" s="22"/>
      <c r="T1003" s="22"/>
      <c r="U1003" s="22"/>
      <c r="V1003" s="22"/>
      <c r="W1003" s="22"/>
      <c r="X1003" s="146"/>
      <c r="Y1003" s="146"/>
      <c r="Z1003" s="146"/>
      <c r="AA1003" s="146"/>
      <c r="AB1003" s="146"/>
      <c r="AC1003" s="154"/>
      <c r="AD1003" s="150"/>
      <c r="AE1003" s="151"/>
      <c r="AF1003" s="154"/>
      <c r="AG1003" s="154"/>
      <c r="AH1003" s="154"/>
      <c r="AI1003" s="154"/>
      <c r="AJ1003" s="153"/>
      <c r="AK1003" s="154"/>
      <c r="AL1003" s="154"/>
      <c r="AM1003" s="154"/>
      <c r="AN1003" s="154"/>
      <c r="AO1003" s="154"/>
      <c r="AP1003" s="154"/>
      <c r="AQ1003" s="189"/>
    </row>
    <row r="1004" spans="1:43" s="2" customFormat="1" x14ac:dyDescent="0.3">
      <c r="A1004" s="22"/>
      <c r="B1004" s="183"/>
      <c r="C1004" s="184"/>
      <c r="D1004" s="185"/>
      <c r="E1004" s="186"/>
      <c r="F1004" s="158"/>
      <c r="G1004" s="159"/>
      <c r="H1004" s="187"/>
      <c r="I1004" s="147"/>
      <c r="J1004" s="147"/>
      <c r="K1004" s="161"/>
      <c r="L1004" s="159"/>
      <c r="M1004" s="188"/>
      <c r="N1004" s="154"/>
      <c r="O1004" s="22"/>
      <c r="P1004" s="22"/>
      <c r="Q1004" s="22"/>
      <c r="R1004" s="22"/>
      <c r="S1004" s="22"/>
      <c r="T1004" s="22"/>
      <c r="U1004" s="22"/>
      <c r="V1004" s="22"/>
      <c r="W1004" s="22"/>
      <c r="X1004" s="146"/>
      <c r="Y1004" s="146"/>
      <c r="Z1004" s="146"/>
      <c r="AA1004" s="146"/>
      <c r="AB1004" s="146"/>
      <c r="AC1004" s="154"/>
      <c r="AD1004" s="150"/>
      <c r="AE1004" s="151"/>
      <c r="AF1004" s="154"/>
      <c r="AG1004" s="154"/>
      <c r="AH1004" s="154"/>
      <c r="AI1004" s="154"/>
      <c r="AJ1004" s="153"/>
      <c r="AK1004" s="154"/>
      <c r="AL1004" s="154"/>
      <c r="AM1004" s="154"/>
      <c r="AN1004" s="154"/>
      <c r="AO1004" s="154"/>
      <c r="AP1004" s="154"/>
      <c r="AQ1004" s="189"/>
    </row>
    <row r="1005" spans="1:43" s="2" customFormat="1" x14ac:dyDescent="0.3">
      <c r="A1005" s="22"/>
      <c r="B1005" s="183"/>
      <c r="C1005" s="184"/>
      <c r="D1005" s="185"/>
      <c r="E1005" s="186"/>
      <c r="F1005" s="158"/>
      <c r="G1005" s="159"/>
      <c r="H1005" s="187"/>
      <c r="I1005" s="147"/>
      <c r="J1005" s="147"/>
      <c r="K1005" s="161"/>
      <c r="L1005" s="159"/>
      <c r="M1005" s="188"/>
      <c r="N1005" s="154"/>
      <c r="O1005" s="22"/>
      <c r="P1005" s="22"/>
      <c r="Q1005" s="22"/>
      <c r="R1005" s="22"/>
      <c r="S1005" s="22"/>
      <c r="T1005" s="22"/>
      <c r="U1005" s="22"/>
      <c r="V1005" s="22"/>
      <c r="W1005" s="22"/>
      <c r="X1005" s="146"/>
      <c r="Y1005" s="146"/>
      <c r="Z1005" s="146"/>
      <c r="AA1005" s="146"/>
      <c r="AB1005" s="146"/>
      <c r="AC1005" s="154"/>
      <c r="AD1005" s="150"/>
      <c r="AE1005" s="151"/>
      <c r="AF1005" s="154"/>
      <c r="AG1005" s="154"/>
      <c r="AH1005" s="154"/>
      <c r="AI1005" s="154"/>
      <c r="AJ1005" s="153"/>
      <c r="AK1005" s="154"/>
      <c r="AL1005" s="154"/>
      <c r="AM1005" s="154"/>
      <c r="AN1005" s="154"/>
      <c r="AO1005" s="154"/>
      <c r="AP1005" s="154"/>
      <c r="AQ1005" s="189"/>
    </row>
    <row r="1006" spans="1:43" s="2" customFormat="1" x14ac:dyDescent="0.3">
      <c r="A1006" s="22"/>
      <c r="B1006" s="183"/>
      <c r="C1006" s="184"/>
      <c r="D1006" s="185"/>
      <c r="E1006" s="186"/>
      <c r="F1006" s="158"/>
      <c r="G1006" s="159"/>
      <c r="H1006" s="187"/>
      <c r="I1006" s="147"/>
      <c r="J1006" s="147"/>
      <c r="K1006" s="161"/>
      <c r="L1006" s="159"/>
      <c r="M1006" s="188"/>
      <c r="N1006" s="154"/>
      <c r="O1006" s="22"/>
      <c r="P1006" s="22"/>
      <c r="Q1006" s="22"/>
      <c r="R1006" s="22"/>
      <c r="S1006" s="22"/>
      <c r="T1006" s="22"/>
      <c r="U1006" s="22"/>
      <c r="V1006" s="22"/>
      <c r="W1006" s="22"/>
      <c r="X1006" s="146"/>
      <c r="Y1006" s="146"/>
      <c r="Z1006" s="146"/>
      <c r="AA1006" s="146"/>
      <c r="AB1006" s="146"/>
      <c r="AC1006" s="154"/>
      <c r="AD1006" s="150"/>
      <c r="AE1006" s="151"/>
      <c r="AF1006" s="154"/>
      <c r="AG1006" s="154"/>
      <c r="AH1006" s="154"/>
      <c r="AI1006" s="154"/>
      <c r="AJ1006" s="153"/>
      <c r="AK1006" s="154"/>
      <c r="AL1006" s="154"/>
      <c r="AM1006" s="154"/>
      <c r="AN1006" s="154"/>
      <c r="AO1006" s="154"/>
      <c r="AP1006" s="154"/>
      <c r="AQ1006" s="189"/>
    </row>
    <row r="1007" spans="1:43" s="2" customFormat="1" x14ac:dyDescent="0.3">
      <c r="A1007" s="22"/>
      <c r="B1007" s="183"/>
      <c r="C1007" s="184"/>
      <c r="D1007" s="185"/>
      <c r="E1007" s="186"/>
      <c r="F1007" s="158"/>
      <c r="G1007" s="159"/>
      <c r="H1007" s="187"/>
      <c r="I1007" s="147"/>
      <c r="J1007" s="147"/>
      <c r="K1007" s="161"/>
      <c r="L1007" s="159"/>
      <c r="M1007" s="188"/>
      <c r="N1007" s="154"/>
      <c r="O1007" s="22"/>
      <c r="P1007" s="22"/>
      <c r="Q1007" s="22"/>
      <c r="R1007" s="22"/>
      <c r="S1007" s="22"/>
      <c r="T1007" s="22"/>
      <c r="U1007" s="22"/>
      <c r="V1007" s="22"/>
      <c r="W1007" s="22"/>
      <c r="X1007" s="146"/>
      <c r="Y1007" s="146"/>
      <c r="Z1007" s="146"/>
      <c r="AA1007" s="146"/>
      <c r="AB1007" s="146"/>
      <c r="AC1007" s="154"/>
      <c r="AD1007" s="150"/>
      <c r="AE1007" s="151"/>
      <c r="AF1007" s="154"/>
      <c r="AG1007" s="154"/>
      <c r="AH1007" s="154"/>
      <c r="AI1007" s="154"/>
      <c r="AJ1007" s="153"/>
      <c r="AK1007" s="154"/>
      <c r="AL1007" s="154"/>
      <c r="AM1007" s="154"/>
      <c r="AN1007" s="154"/>
      <c r="AO1007" s="154"/>
      <c r="AP1007" s="154"/>
      <c r="AQ1007" s="189"/>
    </row>
    <row r="1008" spans="1:43" s="2" customFormat="1" x14ac:dyDescent="0.3">
      <c r="A1008" s="22"/>
      <c r="B1008" s="183"/>
      <c r="C1008" s="184"/>
      <c r="D1008" s="185"/>
      <c r="E1008" s="186"/>
      <c r="F1008" s="158"/>
      <c r="G1008" s="159"/>
      <c r="H1008" s="187"/>
      <c r="I1008" s="147"/>
      <c r="J1008" s="147"/>
      <c r="K1008" s="161"/>
      <c r="L1008" s="159"/>
      <c r="M1008" s="188"/>
      <c r="N1008" s="154"/>
      <c r="O1008" s="22"/>
      <c r="P1008" s="22"/>
      <c r="Q1008" s="22"/>
      <c r="R1008" s="22"/>
      <c r="S1008" s="22"/>
      <c r="T1008" s="22"/>
      <c r="U1008" s="22"/>
      <c r="V1008" s="22"/>
      <c r="W1008" s="22"/>
      <c r="X1008" s="146"/>
      <c r="Y1008" s="146"/>
      <c r="Z1008" s="146"/>
      <c r="AA1008" s="146"/>
      <c r="AB1008" s="146"/>
      <c r="AC1008" s="154"/>
      <c r="AD1008" s="150"/>
      <c r="AE1008" s="151"/>
      <c r="AF1008" s="154"/>
      <c r="AG1008" s="154"/>
      <c r="AH1008" s="154"/>
      <c r="AI1008" s="154"/>
      <c r="AJ1008" s="153"/>
      <c r="AK1008" s="154"/>
      <c r="AL1008" s="154"/>
      <c r="AM1008" s="154"/>
      <c r="AN1008" s="154"/>
      <c r="AO1008" s="154"/>
      <c r="AP1008" s="154"/>
      <c r="AQ1008" s="189"/>
    </row>
    <row r="1009" spans="1:43" s="2" customFormat="1" x14ac:dyDescent="0.3">
      <c r="A1009" s="22"/>
      <c r="B1009" s="183"/>
      <c r="C1009" s="184"/>
      <c r="D1009" s="185"/>
      <c r="E1009" s="186"/>
      <c r="F1009" s="158"/>
      <c r="G1009" s="159"/>
      <c r="H1009" s="187"/>
      <c r="I1009" s="147"/>
      <c r="J1009" s="147"/>
      <c r="K1009" s="161"/>
      <c r="L1009" s="159"/>
      <c r="M1009" s="188"/>
      <c r="N1009" s="154"/>
      <c r="O1009" s="22"/>
      <c r="P1009" s="22"/>
      <c r="Q1009" s="22"/>
      <c r="R1009" s="22"/>
      <c r="S1009" s="22"/>
      <c r="T1009" s="22"/>
      <c r="U1009" s="22"/>
      <c r="V1009" s="22"/>
      <c r="W1009" s="22"/>
      <c r="X1009" s="146"/>
      <c r="Y1009" s="146"/>
      <c r="Z1009" s="146"/>
      <c r="AA1009" s="146"/>
      <c r="AB1009" s="146"/>
      <c r="AC1009" s="154"/>
      <c r="AD1009" s="150"/>
      <c r="AE1009" s="151"/>
      <c r="AF1009" s="154"/>
      <c r="AG1009" s="154"/>
      <c r="AH1009" s="154"/>
      <c r="AI1009" s="154"/>
      <c r="AJ1009" s="153"/>
      <c r="AK1009" s="154"/>
      <c r="AL1009" s="154"/>
      <c r="AM1009" s="154"/>
      <c r="AN1009" s="154"/>
      <c r="AO1009" s="154"/>
      <c r="AP1009" s="154"/>
      <c r="AQ1009" s="189"/>
    </row>
    <row r="1010" spans="1:43" s="2" customFormat="1" x14ac:dyDescent="0.3">
      <c r="A1010" s="22"/>
      <c r="B1010" s="183"/>
      <c r="C1010" s="184"/>
      <c r="D1010" s="185"/>
      <c r="E1010" s="186"/>
      <c r="F1010" s="158"/>
      <c r="G1010" s="159"/>
      <c r="H1010" s="187"/>
      <c r="I1010" s="147"/>
      <c r="J1010" s="147"/>
      <c r="K1010" s="161"/>
      <c r="L1010" s="159"/>
      <c r="M1010" s="188"/>
      <c r="N1010" s="154"/>
      <c r="O1010" s="22"/>
      <c r="P1010" s="22"/>
      <c r="Q1010" s="22"/>
      <c r="R1010" s="22"/>
      <c r="S1010" s="22"/>
      <c r="T1010" s="22"/>
      <c r="U1010" s="22"/>
      <c r="V1010" s="22"/>
      <c r="W1010" s="22"/>
      <c r="X1010" s="146"/>
      <c r="Y1010" s="146"/>
      <c r="Z1010" s="146"/>
      <c r="AA1010" s="146"/>
      <c r="AB1010" s="146"/>
      <c r="AC1010" s="154"/>
      <c r="AD1010" s="150"/>
      <c r="AE1010" s="151"/>
      <c r="AF1010" s="154"/>
      <c r="AG1010" s="154"/>
      <c r="AH1010" s="154"/>
      <c r="AI1010" s="154"/>
      <c r="AJ1010" s="153"/>
      <c r="AK1010" s="154"/>
      <c r="AL1010" s="154"/>
      <c r="AM1010" s="154"/>
      <c r="AN1010" s="154"/>
      <c r="AO1010" s="154"/>
      <c r="AP1010" s="154"/>
      <c r="AQ1010" s="189"/>
    </row>
    <row r="1011" spans="1:43" s="2" customFormat="1" x14ac:dyDescent="0.3">
      <c r="A1011" s="22"/>
      <c r="B1011" s="183"/>
      <c r="C1011" s="184"/>
      <c r="D1011" s="185"/>
      <c r="E1011" s="186"/>
      <c r="F1011" s="158"/>
      <c r="G1011" s="159"/>
      <c r="H1011" s="187"/>
      <c r="I1011" s="147"/>
      <c r="J1011" s="147"/>
      <c r="K1011" s="161"/>
      <c r="L1011" s="159"/>
      <c r="M1011" s="188"/>
      <c r="N1011" s="154"/>
      <c r="O1011" s="22"/>
      <c r="P1011" s="22"/>
      <c r="Q1011" s="22"/>
      <c r="R1011" s="22"/>
      <c r="S1011" s="22"/>
      <c r="T1011" s="22"/>
      <c r="U1011" s="22"/>
      <c r="V1011" s="22"/>
      <c r="W1011" s="22"/>
      <c r="X1011" s="146"/>
      <c r="Y1011" s="146"/>
      <c r="Z1011" s="146"/>
      <c r="AA1011" s="146"/>
      <c r="AB1011" s="146"/>
      <c r="AC1011" s="154"/>
      <c r="AD1011" s="150"/>
      <c r="AE1011" s="151"/>
      <c r="AF1011" s="154"/>
      <c r="AG1011" s="154"/>
      <c r="AH1011" s="154"/>
      <c r="AI1011" s="154"/>
      <c r="AJ1011" s="153"/>
      <c r="AK1011" s="154"/>
      <c r="AL1011" s="154"/>
      <c r="AM1011" s="154"/>
      <c r="AN1011" s="154"/>
      <c r="AO1011" s="154"/>
      <c r="AP1011" s="154"/>
      <c r="AQ1011" s="189"/>
    </row>
    <row r="1012" spans="1:43" s="2" customFormat="1" x14ac:dyDescent="0.3">
      <c r="A1012" s="22"/>
      <c r="B1012" s="183"/>
      <c r="C1012" s="184"/>
      <c r="D1012" s="185"/>
      <c r="E1012" s="186"/>
      <c r="F1012" s="158"/>
      <c r="G1012" s="159"/>
      <c r="H1012" s="187"/>
      <c r="I1012" s="147"/>
      <c r="J1012" s="147"/>
      <c r="K1012" s="161"/>
      <c r="L1012" s="159"/>
      <c r="M1012" s="188"/>
      <c r="N1012" s="154"/>
      <c r="O1012" s="22"/>
      <c r="P1012" s="22"/>
      <c r="Q1012" s="22"/>
      <c r="R1012" s="22"/>
      <c r="S1012" s="22"/>
      <c r="T1012" s="22"/>
      <c r="U1012" s="22"/>
      <c r="V1012" s="22"/>
      <c r="W1012" s="22"/>
      <c r="X1012" s="146"/>
      <c r="Y1012" s="146"/>
      <c r="Z1012" s="146"/>
      <c r="AA1012" s="146"/>
      <c r="AB1012" s="146"/>
      <c r="AC1012" s="154"/>
      <c r="AD1012" s="150"/>
      <c r="AE1012" s="151"/>
      <c r="AF1012" s="154"/>
      <c r="AG1012" s="154"/>
      <c r="AH1012" s="154"/>
      <c r="AI1012" s="154"/>
      <c r="AJ1012" s="153"/>
      <c r="AK1012" s="154"/>
      <c r="AL1012" s="154"/>
      <c r="AM1012" s="154"/>
      <c r="AN1012" s="154"/>
      <c r="AO1012" s="154"/>
      <c r="AP1012" s="154"/>
      <c r="AQ1012" s="189"/>
    </row>
    <row r="1013" spans="1:43" s="2" customFormat="1" x14ac:dyDescent="0.3">
      <c r="A1013" s="22"/>
      <c r="B1013" s="183"/>
      <c r="C1013" s="184"/>
      <c r="D1013" s="185"/>
      <c r="E1013" s="186"/>
      <c r="F1013" s="158"/>
      <c r="G1013" s="159"/>
      <c r="H1013" s="187"/>
      <c r="I1013" s="147"/>
      <c r="J1013" s="147"/>
      <c r="K1013" s="161"/>
      <c r="L1013" s="159"/>
      <c r="M1013" s="188"/>
      <c r="N1013" s="154"/>
      <c r="O1013" s="22"/>
      <c r="P1013" s="22"/>
      <c r="Q1013" s="22"/>
      <c r="R1013" s="22"/>
      <c r="S1013" s="22"/>
      <c r="T1013" s="22"/>
      <c r="U1013" s="22"/>
      <c r="V1013" s="22"/>
      <c r="W1013" s="22"/>
      <c r="X1013" s="146"/>
      <c r="Y1013" s="146"/>
      <c r="Z1013" s="146"/>
      <c r="AA1013" s="146"/>
      <c r="AB1013" s="146"/>
      <c r="AC1013" s="154"/>
      <c r="AD1013" s="150"/>
      <c r="AE1013" s="151"/>
      <c r="AF1013" s="154"/>
      <c r="AG1013" s="154"/>
      <c r="AH1013" s="154"/>
      <c r="AI1013" s="154"/>
      <c r="AJ1013" s="153"/>
      <c r="AK1013" s="154"/>
      <c r="AL1013" s="154"/>
      <c r="AM1013" s="154"/>
      <c r="AN1013" s="154"/>
      <c r="AO1013" s="154"/>
      <c r="AP1013" s="154"/>
      <c r="AQ1013" s="189"/>
    </row>
    <row r="1014" spans="1:43" s="2" customFormat="1" x14ac:dyDescent="0.3">
      <c r="A1014" s="22"/>
      <c r="B1014" s="183"/>
      <c r="C1014" s="184"/>
      <c r="D1014" s="185"/>
      <c r="E1014" s="186"/>
      <c r="F1014" s="158"/>
      <c r="G1014" s="159"/>
      <c r="H1014" s="187"/>
      <c r="I1014" s="147"/>
      <c r="J1014" s="147"/>
      <c r="K1014" s="161"/>
      <c r="L1014" s="159"/>
      <c r="M1014" s="188"/>
      <c r="N1014" s="154"/>
      <c r="O1014" s="22"/>
      <c r="P1014" s="22"/>
      <c r="Q1014" s="22"/>
      <c r="R1014" s="22"/>
      <c r="S1014" s="22"/>
      <c r="T1014" s="22"/>
      <c r="U1014" s="22"/>
      <c r="V1014" s="22"/>
      <c r="W1014" s="22"/>
      <c r="X1014" s="146"/>
      <c r="Y1014" s="146"/>
      <c r="Z1014" s="146"/>
      <c r="AA1014" s="146"/>
      <c r="AB1014" s="146"/>
      <c r="AC1014" s="154"/>
      <c r="AD1014" s="150"/>
      <c r="AE1014" s="151"/>
      <c r="AF1014" s="154"/>
      <c r="AG1014" s="154"/>
      <c r="AH1014" s="154"/>
      <c r="AI1014" s="154"/>
      <c r="AJ1014" s="153"/>
      <c r="AK1014" s="154"/>
      <c r="AL1014" s="154"/>
      <c r="AM1014" s="154"/>
      <c r="AN1014" s="154"/>
      <c r="AO1014" s="154"/>
      <c r="AP1014" s="154"/>
      <c r="AQ1014" s="189"/>
    </row>
    <row r="1015" spans="1:43" s="2" customFormat="1" x14ac:dyDescent="0.3">
      <c r="A1015" s="22"/>
      <c r="B1015" s="183"/>
      <c r="C1015" s="184"/>
      <c r="D1015" s="185"/>
      <c r="E1015" s="186"/>
      <c r="F1015" s="158"/>
      <c r="G1015" s="159"/>
      <c r="H1015" s="187"/>
      <c r="I1015" s="147"/>
      <c r="J1015" s="147"/>
      <c r="K1015" s="161"/>
      <c r="L1015" s="159"/>
      <c r="M1015" s="188"/>
      <c r="N1015" s="154"/>
      <c r="O1015" s="22"/>
      <c r="P1015" s="22"/>
      <c r="Q1015" s="22"/>
      <c r="R1015" s="22"/>
      <c r="S1015" s="22"/>
      <c r="T1015" s="22"/>
      <c r="U1015" s="22"/>
      <c r="V1015" s="22"/>
      <c r="W1015" s="22"/>
      <c r="X1015" s="146"/>
      <c r="Y1015" s="146"/>
      <c r="Z1015" s="146"/>
      <c r="AA1015" s="146"/>
      <c r="AB1015" s="146"/>
      <c r="AC1015" s="154"/>
      <c r="AD1015" s="150"/>
      <c r="AE1015" s="151"/>
      <c r="AF1015" s="154"/>
      <c r="AG1015" s="154"/>
      <c r="AH1015" s="154"/>
      <c r="AI1015" s="154"/>
      <c r="AJ1015" s="153"/>
      <c r="AK1015" s="154"/>
      <c r="AL1015" s="154"/>
      <c r="AM1015" s="154"/>
      <c r="AN1015" s="154"/>
      <c r="AO1015" s="154"/>
      <c r="AP1015" s="154"/>
      <c r="AQ1015" s="189"/>
    </row>
    <row r="1016" spans="1:43" s="2" customFormat="1" x14ac:dyDescent="0.3">
      <c r="A1016" s="22"/>
      <c r="B1016" s="183"/>
      <c r="C1016" s="184"/>
      <c r="D1016" s="185"/>
      <c r="E1016" s="186"/>
      <c r="F1016" s="158"/>
      <c r="G1016" s="159"/>
      <c r="H1016" s="187"/>
      <c r="I1016" s="147"/>
      <c r="J1016" s="147"/>
      <c r="K1016" s="161"/>
      <c r="L1016" s="159"/>
      <c r="M1016" s="188"/>
      <c r="N1016" s="154"/>
      <c r="O1016" s="22"/>
      <c r="P1016" s="22"/>
      <c r="Q1016" s="22"/>
      <c r="R1016" s="22"/>
      <c r="S1016" s="22"/>
      <c r="T1016" s="22"/>
      <c r="U1016" s="22"/>
      <c r="V1016" s="22"/>
      <c r="W1016" s="22"/>
      <c r="X1016" s="146"/>
      <c r="Y1016" s="146"/>
      <c r="Z1016" s="146"/>
      <c r="AA1016" s="146"/>
      <c r="AB1016" s="146"/>
      <c r="AC1016" s="154"/>
      <c r="AD1016" s="150"/>
      <c r="AE1016" s="151"/>
      <c r="AF1016" s="154"/>
      <c r="AG1016" s="154"/>
      <c r="AH1016" s="154"/>
      <c r="AI1016" s="154"/>
      <c r="AJ1016" s="153"/>
      <c r="AK1016" s="154"/>
      <c r="AL1016" s="154"/>
      <c r="AM1016" s="154"/>
      <c r="AN1016" s="154"/>
      <c r="AO1016" s="154"/>
      <c r="AP1016" s="154"/>
      <c r="AQ1016" s="189"/>
    </row>
    <row r="1017" spans="1:43" s="2" customFormat="1" x14ac:dyDescent="0.3">
      <c r="A1017" s="22"/>
      <c r="B1017" s="183"/>
      <c r="C1017" s="184"/>
      <c r="D1017" s="185"/>
      <c r="E1017" s="186"/>
      <c r="F1017" s="158"/>
      <c r="G1017" s="159"/>
      <c r="H1017" s="187"/>
      <c r="I1017" s="147"/>
      <c r="J1017" s="147"/>
      <c r="K1017" s="161"/>
      <c r="L1017" s="159"/>
      <c r="M1017" s="188"/>
      <c r="N1017" s="154"/>
      <c r="O1017" s="22"/>
      <c r="P1017" s="22"/>
      <c r="Q1017" s="22"/>
      <c r="R1017" s="22"/>
      <c r="S1017" s="22"/>
      <c r="T1017" s="22"/>
      <c r="U1017" s="22"/>
      <c r="V1017" s="22"/>
      <c r="W1017" s="22"/>
      <c r="X1017" s="146"/>
      <c r="Y1017" s="146"/>
      <c r="Z1017" s="146"/>
      <c r="AA1017" s="146"/>
      <c r="AB1017" s="146"/>
      <c r="AC1017" s="154"/>
      <c r="AD1017" s="150"/>
      <c r="AE1017" s="151"/>
      <c r="AF1017" s="154"/>
      <c r="AG1017" s="154"/>
      <c r="AH1017" s="154"/>
      <c r="AI1017" s="154"/>
      <c r="AJ1017" s="153"/>
      <c r="AK1017" s="154"/>
      <c r="AL1017" s="154"/>
      <c r="AM1017" s="154"/>
      <c r="AN1017" s="154"/>
      <c r="AO1017" s="154"/>
      <c r="AP1017" s="154"/>
      <c r="AQ1017" s="189"/>
    </row>
    <row r="1018" spans="1:43" s="2" customFormat="1" x14ac:dyDescent="0.3">
      <c r="A1018" s="22"/>
      <c r="B1018" s="183"/>
      <c r="C1018" s="184"/>
      <c r="D1018" s="185"/>
      <c r="E1018" s="186"/>
      <c r="F1018" s="158"/>
      <c r="G1018" s="159"/>
      <c r="H1018" s="187"/>
      <c r="I1018" s="147"/>
      <c r="J1018" s="147"/>
      <c r="K1018" s="161"/>
      <c r="L1018" s="159"/>
      <c r="M1018" s="188"/>
      <c r="N1018" s="154"/>
      <c r="O1018" s="22"/>
      <c r="P1018" s="22"/>
      <c r="Q1018" s="22"/>
      <c r="R1018" s="22"/>
      <c r="S1018" s="22"/>
      <c r="T1018" s="22"/>
      <c r="U1018" s="22"/>
      <c r="V1018" s="22"/>
      <c r="W1018" s="22"/>
      <c r="X1018" s="146"/>
      <c r="Y1018" s="146"/>
      <c r="Z1018" s="146"/>
      <c r="AA1018" s="146"/>
      <c r="AB1018" s="146"/>
      <c r="AC1018" s="154"/>
      <c r="AD1018" s="150"/>
      <c r="AE1018" s="151"/>
      <c r="AF1018" s="154"/>
      <c r="AG1018" s="154"/>
      <c r="AH1018" s="154"/>
      <c r="AI1018" s="154"/>
      <c r="AJ1018" s="153"/>
      <c r="AK1018" s="154"/>
      <c r="AL1018" s="154"/>
      <c r="AM1018" s="154"/>
      <c r="AN1018" s="154"/>
      <c r="AO1018" s="154"/>
      <c r="AP1018" s="154"/>
      <c r="AQ1018" s="189"/>
    </row>
    <row r="1019" spans="1:43" s="2" customFormat="1" x14ac:dyDescent="0.3">
      <c r="A1019" s="22"/>
      <c r="B1019" s="183"/>
      <c r="C1019" s="184"/>
      <c r="D1019" s="185"/>
      <c r="E1019" s="186"/>
      <c r="F1019" s="158"/>
      <c r="G1019" s="159"/>
      <c r="H1019" s="187"/>
      <c r="I1019" s="147"/>
      <c r="J1019" s="147"/>
      <c r="K1019" s="161"/>
      <c r="L1019" s="159"/>
      <c r="M1019" s="188"/>
      <c r="N1019" s="154"/>
      <c r="O1019" s="22"/>
      <c r="P1019" s="22"/>
      <c r="Q1019" s="22"/>
      <c r="R1019" s="22"/>
      <c r="S1019" s="22"/>
      <c r="T1019" s="22"/>
      <c r="U1019" s="22"/>
      <c r="V1019" s="22"/>
      <c r="W1019" s="22"/>
      <c r="X1019" s="146"/>
      <c r="Y1019" s="146"/>
      <c r="Z1019" s="146"/>
      <c r="AA1019" s="146"/>
      <c r="AB1019" s="146"/>
      <c r="AC1019" s="154"/>
      <c r="AD1019" s="150"/>
      <c r="AE1019" s="151"/>
      <c r="AF1019" s="154"/>
      <c r="AG1019" s="154"/>
      <c r="AH1019" s="154"/>
      <c r="AI1019" s="154"/>
      <c r="AJ1019" s="153"/>
      <c r="AK1019" s="154"/>
      <c r="AL1019" s="154"/>
      <c r="AM1019" s="154"/>
      <c r="AN1019" s="154"/>
      <c r="AO1019" s="154"/>
      <c r="AP1019" s="154"/>
      <c r="AQ1019" s="189"/>
    </row>
    <row r="1020" spans="1:43" s="2" customFormat="1" x14ac:dyDescent="0.3">
      <c r="A1020" s="22"/>
      <c r="B1020" s="183"/>
      <c r="C1020" s="184"/>
      <c r="D1020" s="185"/>
      <c r="E1020" s="186"/>
      <c r="F1020" s="158"/>
      <c r="G1020" s="159"/>
      <c r="H1020" s="187"/>
      <c r="I1020" s="147"/>
      <c r="J1020" s="147"/>
      <c r="K1020" s="161"/>
      <c r="L1020" s="159"/>
      <c r="M1020" s="188"/>
      <c r="N1020" s="154"/>
      <c r="O1020" s="22"/>
      <c r="P1020" s="22"/>
      <c r="Q1020" s="22"/>
      <c r="R1020" s="22"/>
      <c r="S1020" s="22"/>
      <c r="T1020" s="22"/>
      <c r="U1020" s="22"/>
      <c r="V1020" s="22"/>
      <c r="W1020" s="22"/>
      <c r="X1020" s="146"/>
      <c r="Y1020" s="146"/>
      <c r="Z1020" s="146"/>
      <c r="AA1020" s="146"/>
      <c r="AB1020" s="146"/>
      <c r="AC1020" s="154"/>
      <c r="AD1020" s="150"/>
      <c r="AE1020" s="151"/>
      <c r="AF1020" s="154"/>
      <c r="AG1020" s="154"/>
      <c r="AH1020" s="154"/>
      <c r="AI1020" s="154"/>
      <c r="AJ1020" s="153"/>
      <c r="AK1020" s="154"/>
      <c r="AL1020" s="154"/>
      <c r="AM1020" s="154"/>
      <c r="AN1020" s="154"/>
      <c r="AO1020" s="154"/>
      <c r="AP1020" s="154"/>
      <c r="AQ1020" s="189"/>
    </row>
    <row r="1021" spans="1:43" s="2" customFormat="1" x14ac:dyDescent="0.3">
      <c r="A1021" s="22"/>
      <c r="B1021" s="183"/>
      <c r="C1021" s="184"/>
      <c r="D1021" s="185"/>
      <c r="E1021" s="186"/>
      <c r="F1021" s="158"/>
      <c r="G1021" s="159"/>
      <c r="H1021" s="187"/>
      <c r="I1021" s="147"/>
      <c r="J1021" s="147"/>
      <c r="K1021" s="161"/>
      <c r="L1021" s="159"/>
      <c r="M1021" s="188"/>
      <c r="N1021" s="154"/>
      <c r="O1021" s="22"/>
      <c r="P1021" s="22"/>
      <c r="Q1021" s="22"/>
      <c r="R1021" s="22"/>
      <c r="S1021" s="22"/>
      <c r="T1021" s="22"/>
      <c r="U1021" s="22"/>
      <c r="V1021" s="22"/>
      <c r="W1021" s="22"/>
      <c r="X1021" s="146"/>
      <c r="Y1021" s="146"/>
      <c r="Z1021" s="146"/>
      <c r="AA1021" s="146"/>
      <c r="AB1021" s="146"/>
      <c r="AC1021" s="154"/>
      <c r="AD1021" s="150"/>
      <c r="AE1021" s="151"/>
      <c r="AF1021" s="154"/>
      <c r="AG1021" s="154"/>
      <c r="AH1021" s="154"/>
      <c r="AI1021" s="154"/>
      <c r="AJ1021" s="153"/>
      <c r="AK1021" s="154"/>
      <c r="AL1021" s="154"/>
      <c r="AM1021" s="154"/>
      <c r="AN1021" s="154"/>
      <c r="AO1021" s="154"/>
      <c r="AP1021" s="154"/>
      <c r="AQ1021" s="189"/>
    </row>
    <row r="1022" spans="1:43" s="2" customFormat="1" x14ac:dyDescent="0.3">
      <c r="A1022" s="22"/>
      <c r="B1022" s="183"/>
      <c r="C1022" s="184"/>
      <c r="D1022" s="185"/>
      <c r="E1022" s="186"/>
      <c r="F1022" s="158"/>
      <c r="G1022" s="159"/>
      <c r="H1022" s="187"/>
      <c r="I1022" s="147"/>
      <c r="J1022" s="147"/>
      <c r="K1022" s="161"/>
      <c r="L1022" s="159"/>
      <c r="M1022" s="188"/>
      <c r="N1022" s="154"/>
      <c r="O1022" s="22"/>
      <c r="P1022" s="22"/>
      <c r="Q1022" s="22"/>
      <c r="R1022" s="22"/>
      <c r="S1022" s="22"/>
      <c r="T1022" s="22"/>
      <c r="U1022" s="22"/>
      <c r="V1022" s="22"/>
      <c r="W1022" s="22"/>
      <c r="X1022" s="146"/>
      <c r="Y1022" s="146"/>
      <c r="Z1022" s="146"/>
      <c r="AA1022" s="146"/>
      <c r="AB1022" s="146"/>
      <c r="AC1022" s="154"/>
      <c r="AD1022" s="150"/>
      <c r="AE1022" s="151"/>
      <c r="AF1022" s="154"/>
      <c r="AG1022" s="154"/>
      <c r="AH1022" s="154"/>
      <c r="AI1022" s="154"/>
      <c r="AJ1022" s="153"/>
      <c r="AK1022" s="154"/>
      <c r="AL1022" s="154"/>
      <c r="AM1022" s="154"/>
      <c r="AN1022" s="154"/>
      <c r="AO1022" s="154"/>
      <c r="AP1022" s="154"/>
      <c r="AQ1022" s="189"/>
    </row>
    <row r="1023" spans="1:43" s="2" customFormat="1" x14ac:dyDescent="0.3">
      <c r="A1023" s="22"/>
      <c r="B1023" s="183"/>
      <c r="C1023" s="184"/>
      <c r="D1023" s="185"/>
      <c r="E1023" s="186"/>
      <c r="F1023" s="158"/>
      <c r="G1023" s="159"/>
      <c r="H1023" s="187"/>
      <c r="I1023" s="147"/>
      <c r="J1023" s="147"/>
      <c r="K1023" s="161"/>
      <c r="L1023" s="159"/>
      <c r="M1023" s="188"/>
      <c r="N1023" s="154"/>
      <c r="O1023" s="22"/>
      <c r="P1023" s="22"/>
      <c r="Q1023" s="22"/>
      <c r="R1023" s="22"/>
      <c r="S1023" s="22"/>
      <c r="T1023" s="22"/>
      <c r="U1023" s="22"/>
      <c r="V1023" s="22"/>
      <c r="W1023" s="22"/>
      <c r="X1023" s="146"/>
      <c r="Y1023" s="146"/>
      <c r="Z1023" s="146"/>
      <c r="AA1023" s="146"/>
      <c r="AB1023" s="146"/>
      <c r="AC1023" s="154"/>
      <c r="AD1023" s="150"/>
      <c r="AE1023" s="151"/>
      <c r="AF1023" s="154"/>
      <c r="AG1023" s="154"/>
      <c r="AH1023" s="154"/>
      <c r="AI1023" s="154"/>
      <c r="AJ1023" s="153"/>
      <c r="AK1023" s="154"/>
      <c r="AL1023" s="154"/>
      <c r="AM1023" s="154"/>
      <c r="AN1023" s="154"/>
      <c r="AO1023" s="154"/>
      <c r="AP1023" s="154"/>
      <c r="AQ1023" s="189"/>
    </row>
    <row r="1024" spans="1:43" s="2" customFormat="1" x14ac:dyDescent="0.3">
      <c r="A1024" s="22"/>
      <c r="B1024" s="183"/>
      <c r="C1024" s="184"/>
      <c r="D1024" s="185"/>
      <c r="E1024" s="186"/>
      <c r="F1024" s="158"/>
      <c r="G1024" s="159"/>
      <c r="H1024" s="187"/>
      <c r="I1024" s="147"/>
      <c r="J1024" s="147"/>
      <c r="K1024" s="161"/>
      <c r="L1024" s="159"/>
      <c r="M1024" s="188"/>
      <c r="N1024" s="154"/>
      <c r="O1024" s="22"/>
      <c r="P1024" s="22"/>
      <c r="Q1024" s="22"/>
      <c r="R1024" s="22"/>
      <c r="S1024" s="22"/>
      <c r="T1024" s="22"/>
      <c r="U1024" s="22"/>
      <c r="V1024" s="22"/>
      <c r="W1024" s="22"/>
      <c r="X1024" s="146"/>
      <c r="Y1024" s="146"/>
      <c r="Z1024" s="146"/>
      <c r="AA1024" s="146"/>
      <c r="AB1024" s="146"/>
      <c r="AC1024" s="154"/>
      <c r="AD1024" s="150"/>
      <c r="AE1024" s="151"/>
      <c r="AF1024" s="154"/>
      <c r="AG1024" s="154"/>
      <c r="AH1024" s="154"/>
      <c r="AI1024" s="154"/>
      <c r="AJ1024" s="153"/>
      <c r="AK1024" s="154"/>
      <c r="AL1024" s="154"/>
      <c r="AM1024" s="154"/>
      <c r="AN1024" s="154"/>
      <c r="AO1024" s="154"/>
      <c r="AP1024" s="154"/>
      <c r="AQ1024" s="189"/>
    </row>
    <row r="1025" spans="1:43" s="2" customFormat="1" x14ac:dyDescent="0.3">
      <c r="A1025" s="22"/>
      <c r="B1025" s="183"/>
      <c r="C1025" s="184"/>
      <c r="D1025" s="185"/>
      <c r="E1025" s="186"/>
      <c r="F1025" s="158"/>
      <c r="G1025" s="159"/>
      <c r="H1025" s="187"/>
      <c r="I1025" s="147"/>
      <c r="J1025" s="147"/>
      <c r="K1025" s="161"/>
      <c r="L1025" s="159"/>
      <c r="M1025" s="188"/>
      <c r="N1025" s="154"/>
      <c r="O1025" s="22"/>
      <c r="P1025" s="22"/>
      <c r="Q1025" s="22"/>
      <c r="R1025" s="22"/>
      <c r="S1025" s="22"/>
      <c r="T1025" s="22"/>
      <c r="U1025" s="22"/>
      <c r="V1025" s="22"/>
      <c r="W1025" s="22"/>
      <c r="X1025" s="146"/>
      <c r="Y1025" s="146"/>
      <c r="Z1025" s="146"/>
      <c r="AA1025" s="146"/>
      <c r="AB1025" s="146"/>
      <c r="AC1025" s="154"/>
      <c r="AD1025" s="150"/>
      <c r="AE1025" s="151"/>
      <c r="AF1025" s="154"/>
      <c r="AG1025" s="154"/>
      <c r="AH1025" s="154"/>
      <c r="AI1025" s="154"/>
      <c r="AJ1025" s="153"/>
      <c r="AK1025" s="154"/>
      <c r="AL1025" s="154"/>
      <c r="AM1025" s="154"/>
      <c r="AN1025" s="154"/>
      <c r="AO1025" s="154"/>
      <c r="AP1025" s="154"/>
      <c r="AQ1025" s="189"/>
    </row>
    <row r="1026" spans="1:43" s="2" customFormat="1" x14ac:dyDescent="0.3">
      <c r="A1026" s="22"/>
      <c r="B1026" s="183"/>
      <c r="C1026" s="184"/>
      <c r="D1026" s="185"/>
      <c r="E1026" s="186"/>
      <c r="F1026" s="158"/>
      <c r="G1026" s="159"/>
      <c r="H1026" s="187"/>
      <c r="I1026" s="147"/>
      <c r="J1026" s="147"/>
      <c r="K1026" s="161"/>
      <c r="L1026" s="159"/>
      <c r="M1026" s="188"/>
      <c r="N1026" s="154"/>
      <c r="O1026" s="22"/>
      <c r="P1026" s="22"/>
      <c r="Q1026" s="22"/>
      <c r="R1026" s="22"/>
      <c r="S1026" s="22"/>
      <c r="T1026" s="22"/>
      <c r="U1026" s="22"/>
      <c r="V1026" s="22"/>
      <c r="W1026" s="22"/>
      <c r="X1026" s="146"/>
      <c r="Y1026" s="146"/>
      <c r="Z1026" s="146"/>
      <c r="AA1026" s="146"/>
      <c r="AB1026" s="146"/>
      <c r="AC1026" s="154"/>
      <c r="AD1026" s="150"/>
      <c r="AE1026" s="151"/>
      <c r="AF1026" s="154"/>
      <c r="AG1026" s="154"/>
      <c r="AH1026" s="154"/>
      <c r="AI1026" s="154"/>
      <c r="AJ1026" s="153"/>
      <c r="AK1026" s="154"/>
      <c r="AL1026" s="154"/>
      <c r="AM1026" s="154"/>
      <c r="AN1026" s="154"/>
      <c r="AO1026" s="154"/>
      <c r="AP1026" s="154"/>
      <c r="AQ1026" s="189"/>
    </row>
    <row r="1027" spans="1:43" s="2" customFormat="1" x14ac:dyDescent="0.3">
      <c r="A1027" s="22"/>
      <c r="B1027" s="183"/>
      <c r="C1027" s="184"/>
      <c r="D1027" s="185"/>
      <c r="E1027" s="186"/>
      <c r="F1027" s="158"/>
      <c r="G1027" s="159"/>
      <c r="H1027" s="187"/>
      <c r="I1027" s="147"/>
      <c r="J1027" s="147"/>
      <c r="K1027" s="161"/>
      <c r="L1027" s="159"/>
      <c r="M1027" s="188"/>
      <c r="N1027" s="154"/>
      <c r="O1027" s="22"/>
      <c r="P1027" s="22"/>
      <c r="Q1027" s="22"/>
      <c r="R1027" s="22"/>
      <c r="S1027" s="22"/>
      <c r="T1027" s="22"/>
      <c r="U1027" s="22"/>
      <c r="V1027" s="22"/>
      <c r="W1027" s="22"/>
      <c r="X1027" s="146"/>
      <c r="Y1027" s="146"/>
      <c r="Z1027" s="146"/>
      <c r="AA1027" s="146"/>
      <c r="AB1027" s="146"/>
      <c r="AC1027" s="154"/>
      <c r="AD1027" s="150"/>
      <c r="AE1027" s="151"/>
      <c r="AF1027" s="154"/>
      <c r="AG1027" s="154"/>
      <c r="AH1027" s="154"/>
      <c r="AI1027" s="154"/>
      <c r="AJ1027" s="153"/>
      <c r="AK1027" s="154"/>
      <c r="AL1027" s="154"/>
      <c r="AM1027" s="154"/>
      <c r="AN1027" s="154"/>
      <c r="AO1027" s="154"/>
      <c r="AP1027" s="154"/>
      <c r="AQ1027" s="189"/>
    </row>
    <row r="1028" spans="1:43" s="2" customFormat="1" x14ac:dyDescent="0.3">
      <c r="A1028" s="22"/>
      <c r="B1028" s="183"/>
      <c r="C1028" s="184"/>
      <c r="D1028" s="185"/>
      <c r="E1028" s="186"/>
      <c r="F1028" s="158"/>
      <c r="G1028" s="159"/>
      <c r="H1028" s="187"/>
      <c r="I1028" s="147"/>
      <c r="J1028" s="147"/>
      <c r="K1028" s="161"/>
      <c r="L1028" s="159"/>
      <c r="M1028" s="188"/>
      <c r="N1028" s="154"/>
      <c r="O1028" s="22"/>
      <c r="P1028" s="22"/>
      <c r="Q1028" s="22"/>
      <c r="R1028" s="22"/>
      <c r="S1028" s="22"/>
      <c r="T1028" s="22"/>
      <c r="U1028" s="22"/>
      <c r="V1028" s="22"/>
      <c r="W1028" s="22"/>
      <c r="X1028" s="146"/>
      <c r="Y1028" s="146"/>
      <c r="Z1028" s="146"/>
      <c r="AA1028" s="146"/>
      <c r="AB1028" s="146"/>
      <c r="AC1028" s="154"/>
      <c r="AD1028" s="150"/>
      <c r="AE1028" s="151"/>
      <c r="AF1028" s="154"/>
      <c r="AG1028" s="154"/>
      <c r="AH1028" s="154"/>
      <c r="AI1028" s="154"/>
      <c r="AJ1028" s="153"/>
      <c r="AK1028" s="154"/>
      <c r="AL1028" s="154"/>
      <c r="AM1028" s="154"/>
      <c r="AN1028" s="154"/>
      <c r="AO1028" s="154"/>
      <c r="AP1028" s="154"/>
      <c r="AQ1028" s="189"/>
    </row>
    <row r="1029" spans="1:43" s="2" customFormat="1" x14ac:dyDescent="0.3">
      <c r="A1029" s="22"/>
      <c r="B1029" s="183"/>
      <c r="C1029" s="184"/>
      <c r="D1029" s="185"/>
      <c r="E1029" s="186"/>
      <c r="F1029" s="158"/>
      <c r="G1029" s="159"/>
      <c r="H1029" s="187"/>
      <c r="I1029" s="147"/>
      <c r="J1029" s="147"/>
      <c r="K1029" s="161"/>
      <c r="L1029" s="159"/>
      <c r="M1029" s="188"/>
      <c r="N1029" s="154"/>
      <c r="O1029" s="22"/>
      <c r="P1029" s="22"/>
      <c r="Q1029" s="22"/>
      <c r="R1029" s="22"/>
      <c r="S1029" s="22"/>
      <c r="T1029" s="22"/>
      <c r="U1029" s="22"/>
      <c r="V1029" s="22"/>
      <c r="W1029" s="22"/>
      <c r="X1029" s="146"/>
      <c r="Y1029" s="146"/>
      <c r="Z1029" s="146"/>
      <c r="AA1029" s="146"/>
      <c r="AB1029" s="146"/>
      <c r="AC1029" s="154"/>
      <c r="AD1029" s="150"/>
      <c r="AE1029" s="151"/>
      <c r="AF1029" s="154"/>
      <c r="AG1029" s="154"/>
      <c r="AH1029" s="154"/>
      <c r="AI1029" s="154"/>
      <c r="AJ1029" s="153"/>
      <c r="AK1029" s="154"/>
      <c r="AL1029" s="154"/>
      <c r="AM1029" s="154"/>
      <c r="AN1029" s="154"/>
      <c r="AO1029" s="154"/>
      <c r="AP1029" s="154"/>
      <c r="AQ1029" s="189"/>
    </row>
    <row r="1030" spans="1:43" s="2" customFormat="1" x14ac:dyDescent="0.3">
      <c r="A1030" s="22"/>
      <c r="B1030" s="183"/>
      <c r="C1030" s="184"/>
      <c r="D1030" s="185"/>
      <c r="E1030" s="186"/>
      <c r="F1030" s="158"/>
      <c r="G1030" s="159"/>
      <c r="H1030" s="187"/>
      <c r="I1030" s="147"/>
      <c r="J1030" s="147"/>
      <c r="K1030" s="161"/>
      <c r="L1030" s="159"/>
      <c r="M1030" s="188"/>
      <c r="N1030" s="154"/>
      <c r="O1030" s="22"/>
      <c r="P1030" s="22"/>
      <c r="Q1030" s="22"/>
      <c r="R1030" s="22"/>
      <c r="S1030" s="22"/>
      <c r="T1030" s="22"/>
      <c r="U1030" s="22"/>
      <c r="V1030" s="22"/>
      <c r="W1030" s="22"/>
      <c r="X1030" s="146"/>
      <c r="Y1030" s="146"/>
      <c r="Z1030" s="146"/>
      <c r="AA1030" s="146"/>
      <c r="AB1030" s="146"/>
      <c r="AC1030" s="154"/>
      <c r="AD1030" s="150"/>
      <c r="AE1030" s="151"/>
      <c r="AF1030" s="154"/>
      <c r="AG1030" s="154"/>
      <c r="AH1030" s="154"/>
      <c r="AI1030" s="154"/>
      <c r="AJ1030" s="153"/>
      <c r="AK1030" s="154"/>
      <c r="AL1030" s="154"/>
      <c r="AM1030" s="154"/>
      <c r="AN1030" s="154"/>
      <c r="AO1030" s="154"/>
      <c r="AP1030" s="154"/>
      <c r="AQ1030" s="189"/>
    </row>
    <row r="1031" spans="1:43" s="2" customFormat="1" x14ac:dyDescent="0.3">
      <c r="A1031" s="22"/>
      <c r="B1031" s="183"/>
      <c r="C1031" s="184"/>
      <c r="D1031" s="185"/>
      <c r="E1031" s="186"/>
      <c r="F1031" s="158"/>
      <c r="G1031" s="159"/>
      <c r="H1031" s="187"/>
      <c r="I1031" s="147"/>
      <c r="J1031" s="147"/>
      <c r="K1031" s="161"/>
      <c r="L1031" s="159"/>
      <c r="M1031" s="188"/>
      <c r="N1031" s="154"/>
      <c r="O1031" s="22"/>
      <c r="P1031" s="22"/>
      <c r="Q1031" s="22"/>
      <c r="R1031" s="22"/>
      <c r="S1031" s="22"/>
      <c r="T1031" s="22"/>
      <c r="U1031" s="22"/>
      <c r="V1031" s="22"/>
      <c r="W1031" s="22"/>
      <c r="X1031" s="146"/>
      <c r="Y1031" s="146"/>
      <c r="Z1031" s="146"/>
      <c r="AA1031" s="146"/>
      <c r="AB1031" s="146"/>
      <c r="AC1031" s="154"/>
      <c r="AD1031" s="150"/>
      <c r="AE1031" s="151"/>
      <c r="AF1031" s="154"/>
      <c r="AG1031" s="154"/>
      <c r="AH1031" s="154"/>
      <c r="AI1031" s="154"/>
      <c r="AJ1031" s="153"/>
      <c r="AK1031" s="154"/>
      <c r="AL1031" s="154"/>
      <c r="AM1031" s="154"/>
      <c r="AN1031" s="154"/>
      <c r="AO1031" s="154"/>
      <c r="AP1031" s="154"/>
      <c r="AQ1031" s="189"/>
    </row>
    <row r="1032" spans="1:43" s="2" customFormat="1" x14ac:dyDescent="0.3">
      <c r="A1032" s="22"/>
      <c r="B1032" s="183"/>
      <c r="C1032" s="184"/>
      <c r="D1032" s="185"/>
      <c r="E1032" s="186"/>
      <c r="F1032" s="158"/>
      <c r="G1032" s="159"/>
      <c r="H1032" s="187"/>
      <c r="I1032" s="147"/>
      <c r="J1032" s="147"/>
      <c r="K1032" s="161"/>
      <c r="L1032" s="159"/>
      <c r="M1032" s="188"/>
      <c r="N1032" s="154"/>
      <c r="O1032" s="22"/>
      <c r="P1032" s="22"/>
      <c r="Q1032" s="22"/>
      <c r="R1032" s="22"/>
      <c r="S1032" s="22"/>
      <c r="T1032" s="22"/>
      <c r="U1032" s="22"/>
      <c r="V1032" s="22"/>
      <c r="W1032" s="22"/>
      <c r="X1032" s="146"/>
      <c r="Y1032" s="146"/>
      <c r="Z1032" s="146"/>
      <c r="AA1032" s="146"/>
      <c r="AB1032" s="146"/>
      <c r="AC1032" s="154"/>
      <c r="AD1032" s="150"/>
      <c r="AE1032" s="151"/>
      <c r="AF1032" s="154"/>
      <c r="AG1032" s="154"/>
      <c r="AH1032" s="154"/>
      <c r="AI1032" s="154"/>
      <c r="AJ1032" s="153"/>
      <c r="AK1032" s="154"/>
      <c r="AL1032" s="154"/>
      <c r="AM1032" s="154"/>
      <c r="AN1032" s="154"/>
      <c r="AO1032" s="154"/>
      <c r="AP1032" s="154"/>
      <c r="AQ1032" s="189"/>
    </row>
    <row r="1033" spans="1:43" s="2" customFormat="1" x14ac:dyDescent="0.3">
      <c r="A1033" s="22"/>
      <c r="B1033" s="183"/>
      <c r="C1033" s="184"/>
      <c r="D1033" s="185"/>
      <c r="E1033" s="186"/>
      <c r="F1033" s="158"/>
      <c r="G1033" s="159"/>
      <c r="H1033" s="187"/>
      <c r="I1033" s="147"/>
      <c r="J1033" s="147"/>
      <c r="K1033" s="161"/>
      <c r="L1033" s="159"/>
      <c r="M1033" s="188"/>
      <c r="N1033" s="154"/>
      <c r="O1033" s="22"/>
      <c r="P1033" s="22"/>
      <c r="Q1033" s="22"/>
      <c r="R1033" s="22"/>
      <c r="S1033" s="22"/>
      <c r="T1033" s="22"/>
      <c r="U1033" s="22"/>
      <c r="V1033" s="22"/>
      <c r="W1033" s="22"/>
      <c r="X1033" s="146"/>
      <c r="Y1033" s="146"/>
      <c r="Z1033" s="146"/>
      <c r="AA1033" s="146"/>
      <c r="AB1033" s="146"/>
      <c r="AC1033" s="154"/>
      <c r="AD1033" s="150"/>
      <c r="AE1033" s="151"/>
      <c r="AF1033" s="154"/>
      <c r="AG1033" s="154"/>
      <c r="AH1033" s="154"/>
      <c r="AI1033" s="154"/>
      <c r="AJ1033" s="153"/>
      <c r="AK1033" s="154"/>
      <c r="AL1033" s="154"/>
      <c r="AM1033" s="154"/>
      <c r="AN1033" s="154"/>
      <c r="AO1033" s="154"/>
      <c r="AP1033" s="154"/>
      <c r="AQ1033" s="189"/>
    </row>
    <row r="1034" spans="1:43" s="2" customFormat="1" x14ac:dyDescent="0.3">
      <c r="A1034" s="22"/>
      <c r="B1034" s="183"/>
      <c r="C1034" s="184"/>
      <c r="D1034" s="185"/>
      <c r="E1034" s="186"/>
      <c r="F1034" s="158"/>
      <c r="G1034" s="159"/>
      <c r="H1034" s="187"/>
      <c r="I1034" s="147"/>
      <c r="J1034" s="147"/>
      <c r="K1034" s="161"/>
      <c r="L1034" s="159"/>
      <c r="M1034" s="188"/>
      <c r="N1034" s="154"/>
      <c r="O1034" s="22"/>
      <c r="P1034" s="22"/>
      <c r="Q1034" s="22"/>
      <c r="R1034" s="22"/>
      <c r="S1034" s="22"/>
      <c r="T1034" s="22"/>
      <c r="U1034" s="22"/>
      <c r="V1034" s="22"/>
      <c r="W1034" s="22"/>
      <c r="X1034" s="146"/>
      <c r="Y1034" s="146"/>
      <c r="Z1034" s="146"/>
      <c r="AA1034" s="146"/>
      <c r="AB1034" s="146"/>
      <c r="AC1034" s="154"/>
      <c r="AD1034" s="150"/>
      <c r="AE1034" s="151"/>
      <c r="AF1034" s="154"/>
      <c r="AG1034" s="154"/>
      <c r="AH1034" s="154"/>
      <c r="AI1034" s="154"/>
      <c r="AJ1034" s="153"/>
      <c r="AK1034" s="154"/>
      <c r="AL1034" s="154"/>
      <c r="AM1034" s="154"/>
      <c r="AN1034" s="154"/>
      <c r="AO1034" s="154"/>
      <c r="AP1034" s="154"/>
      <c r="AQ1034" s="189"/>
    </row>
    <row r="1035" spans="1:43" s="2" customFormat="1" x14ac:dyDescent="0.3">
      <c r="A1035" s="22"/>
      <c r="B1035" s="183"/>
      <c r="C1035" s="184"/>
      <c r="D1035" s="185"/>
      <c r="E1035" s="186"/>
      <c r="F1035" s="158"/>
      <c r="G1035" s="159"/>
      <c r="H1035" s="187"/>
      <c r="I1035" s="147"/>
      <c r="J1035" s="147"/>
      <c r="K1035" s="161"/>
      <c r="L1035" s="159"/>
      <c r="M1035" s="188"/>
      <c r="N1035" s="154"/>
      <c r="O1035" s="22"/>
      <c r="P1035" s="22"/>
      <c r="Q1035" s="22"/>
      <c r="R1035" s="22"/>
      <c r="S1035" s="22"/>
      <c r="T1035" s="22"/>
      <c r="U1035" s="22"/>
      <c r="V1035" s="22"/>
      <c r="W1035" s="22"/>
      <c r="X1035" s="146"/>
      <c r="Y1035" s="146"/>
      <c r="Z1035" s="146"/>
      <c r="AA1035" s="146"/>
      <c r="AB1035" s="146"/>
      <c r="AC1035" s="154"/>
      <c r="AD1035" s="150"/>
      <c r="AE1035" s="151"/>
      <c r="AF1035" s="154"/>
      <c r="AG1035" s="154"/>
      <c r="AH1035" s="154"/>
      <c r="AI1035" s="154"/>
      <c r="AJ1035" s="153"/>
      <c r="AK1035" s="154"/>
      <c r="AL1035" s="154"/>
      <c r="AM1035" s="154"/>
      <c r="AN1035" s="154"/>
      <c r="AO1035" s="154"/>
      <c r="AP1035" s="154"/>
      <c r="AQ1035" s="189"/>
    </row>
    <row r="1036" spans="1:43" s="2" customFormat="1" x14ac:dyDescent="0.3">
      <c r="A1036" s="22"/>
      <c r="B1036" s="183"/>
      <c r="C1036" s="184"/>
      <c r="D1036" s="185"/>
      <c r="E1036" s="186"/>
      <c r="F1036" s="158"/>
      <c r="G1036" s="159"/>
      <c r="H1036" s="187"/>
      <c r="I1036" s="147"/>
      <c r="J1036" s="147"/>
      <c r="K1036" s="161"/>
      <c r="L1036" s="159"/>
      <c r="M1036" s="188"/>
      <c r="N1036" s="154"/>
      <c r="O1036" s="22"/>
      <c r="P1036" s="22"/>
      <c r="Q1036" s="22"/>
      <c r="R1036" s="22"/>
      <c r="S1036" s="22"/>
      <c r="T1036" s="22"/>
      <c r="U1036" s="22"/>
      <c r="V1036" s="22"/>
      <c r="W1036" s="22"/>
      <c r="X1036" s="146"/>
      <c r="Y1036" s="146"/>
      <c r="Z1036" s="146"/>
      <c r="AA1036" s="146"/>
      <c r="AB1036" s="146"/>
      <c r="AC1036" s="154"/>
      <c r="AD1036" s="150"/>
      <c r="AE1036" s="151"/>
      <c r="AF1036" s="154"/>
      <c r="AG1036" s="154"/>
      <c r="AH1036" s="154"/>
      <c r="AI1036" s="154"/>
      <c r="AJ1036" s="153"/>
      <c r="AK1036" s="154"/>
      <c r="AL1036" s="154"/>
      <c r="AM1036" s="154"/>
      <c r="AN1036" s="154"/>
      <c r="AO1036" s="154"/>
      <c r="AP1036" s="154"/>
      <c r="AQ1036" s="189"/>
    </row>
    <row r="1037" spans="1:43" s="2" customFormat="1" x14ac:dyDescent="0.3">
      <c r="A1037" s="22"/>
      <c r="B1037" s="183"/>
      <c r="C1037" s="184"/>
      <c r="D1037" s="185"/>
      <c r="E1037" s="186"/>
      <c r="F1037" s="158"/>
      <c r="G1037" s="159"/>
      <c r="H1037" s="187"/>
      <c r="I1037" s="147"/>
      <c r="J1037" s="147"/>
      <c r="K1037" s="161"/>
      <c r="L1037" s="159"/>
      <c r="M1037" s="188"/>
      <c r="N1037" s="154"/>
      <c r="O1037" s="22"/>
      <c r="P1037" s="22"/>
      <c r="Q1037" s="22"/>
      <c r="R1037" s="22"/>
      <c r="S1037" s="22"/>
      <c r="T1037" s="22"/>
      <c r="U1037" s="22"/>
      <c r="V1037" s="22"/>
      <c r="W1037" s="22"/>
      <c r="X1037" s="146"/>
      <c r="Y1037" s="146"/>
      <c r="Z1037" s="146"/>
      <c r="AA1037" s="146"/>
      <c r="AB1037" s="146"/>
      <c r="AC1037" s="154"/>
      <c r="AD1037" s="150"/>
      <c r="AE1037" s="151"/>
      <c r="AF1037" s="154"/>
      <c r="AG1037" s="154"/>
      <c r="AH1037" s="154"/>
      <c r="AI1037" s="154"/>
      <c r="AJ1037" s="153"/>
      <c r="AK1037" s="154"/>
      <c r="AL1037" s="154"/>
      <c r="AM1037" s="154"/>
      <c r="AN1037" s="154"/>
      <c r="AO1037" s="154"/>
      <c r="AP1037" s="154"/>
      <c r="AQ1037" s="189"/>
    </row>
    <row r="1038" spans="1:43" s="2" customFormat="1" x14ac:dyDescent="0.3">
      <c r="A1038" s="22"/>
      <c r="B1038" s="183"/>
      <c r="C1038" s="184"/>
      <c r="D1038" s="185"/>
      <c r="E1038" s="186"/>
      <c r="F1038" s="158"/>
      <c r="G1038" s="159"/>
      <c r="H1038" s="187"/>
      <c r="I1038" s="147"/>
      <c r="J1038" s="147"/>
      <c r="K1038" s="161"/>
      <c r="L1038" s="159"/>
      <c r="M1038" s="188"/>
      <c r="N1038" s="154"/>
      <c r="O1038" s="22"/>
      <c r="P1038" s="22"/>
      <c r="Q1038" s="22"/>
      <c r="R1038" s="22"/>
      <c r="S1038" s="22"/>
      <c r="T1038" s="22"/>
      <c r="U1038" s="22"/>
      <c r="V1038" s="22"/>
      <c r="W1038" s="22"/>
      <c r="X1038" s="146"/>
      <c r="Y1038" s="146"/>
      <c r="Z1038" s="146"/>
      <c r="AA1038" s="146"/>
      <c r="AB1038" s="146"/>
      <c r="AC1038" s="154"/>
      <c r="AD1038" s="150"/>
      <c r="AE1038" s="151"/>
      <c r="AF1038" s="154"/>
      <c r="AG1038" s="154"/>
      <c r="AH1038" s="154"/>
      <c r="AI1038" s="154"/>
      <c r="AJ1038" s="153"/>
      <c r="AK1038" s="154"/>
      <c r="AL1038" s="154"/>
      <c r="AM1038" s="154"/>
      <c r="AN1038" s="154"/>
      <c r="AO1038" s="154"/>
      <c r="AP1038" s="154"/>
      <c r="AQ1038" s="189"/>
    </row>
    <row r="1039" spans="1:43" s="2" customFormat="1" x14ac:dyDescent="0.3">
      <c r="A1039" s="22"/>
      <c r="B1039" s="183"/>
      <c r="C1039" s="184"/>
      <c r="D1039" s="185"/>
      <c r="E1039" s="186"/>
      <c r="F1039" s="158"/>
      <c r="G1039" s="159"/>
      <c r="H1039" s="187"/>
      <c r="I1039" s="147"/>
      <c r="J1039" s="147"/>
      <c r="K1039" s="161"/>
      <c r="L1039" s="159"/>
      <c r="M1039" s="188"/>
      <c r="N1039" s="154"/>
      <c r="O1039" s="22"/>
      <c r="P1039" s="22"/>
      <c r="Q1039" s="22"/>
      <c r="R1039" s="22"/>
      <c r="S1039" s="22"/>
      <c r="T1039" s="22"/>
      <c r="U1039" s="22"/>
      <c r="V1039" s="22"/>
      <c r="W1039" s="22"/>
      <c r="X1039" s="146"/>
      <c r="Y1039" s="146"/>
      <c r="Z1039" s="146"/>
      <c r="AA1039" s="146"/>
      <c r="AB1039" s="146"/>
      <c r="AC1039" s="154"/>
      <c r="AD1039" s="150"/>
      <c r="AE1039" s="151"/>
      <c r="AF1039" s="154"/>
      <c r="AG1039" s="154"/>
      <c r="AH1039" s="154"/>
      <c r="AI1039" s="154"/>
      <c r="AJ1039" s="153"/>
      <c r="AK1039" s="154"/>
      <c r="AL1039" s="154"/>
      <c r="AM1039" s="154"/>
      <c r="AN1039" s="154"/>
      <c r="AO1039" s="154"/>
      <c r="AP1039" s="154"/>
      <c r="AQ1039" s="189"/>
    </row>
    <row r="1040" spans="1:43" s="2" customFormat="1" x14ac:dyDescent="0.3">
      <c r="A1040" s="22"/>
      <c r="B1040" s="183"/>
      <c r="C1040" s="184"/>
      <c r="D1040" s="185"/>
      <c r="E1040" s="186"/>
      <c r="F1040" s="158"/>
      <c r="G1040" s="159"/>
      <c r="H1040" s="187"/>
      <c r="I1040" s="147"/>
      <c r="J1040" s="147"/>
      <c r="K1040" s="161"/>
      <c r="L1040" s="159"/>
      <c r="M1040" s="188"/>
      <c r="N1040" s="154"/>
      <c r="O1040" s="22"/>
      <c r="P1040" s="22"/>
      <c r="Q1040" s="22"/>
      <c r="R1040" s="22"/>
      <c r="S1040" s="22"/>
      <c r="T1040" s="22"/>
      <c r="U1040" s="22"/>
      <c r="V1040" s="22"/>
      <c r="W1040" s="22"/>
      <c r="X1040" s="146"/>
      <c r="Y1040" s="146"/>
      <c r="Z1040" s="146"/>
      <c r="AA1040" s="146"/>
      <c r="AB1040" s="146"/>
      <c r="AC1040" s="154"/>
      <c r="AD1040" s="150"/>
      <c r="AE1040" s="151"/>
      <c r="AF1040" s="154"/>
      <c r="AG1040" s="154"/>
      <c r="AH1040" s="154"/>
      <c r="AI1040" s="154"/>
      <c r="AJ1040" s="153"/>
      <c r="AK1040" s="154"/>
      <c r="AL1040" s="154"/>
      <c r="AM1040" s="154"/>
      <c r="AN1040" s="154"/>
      <c r="AO1040" s="154"/>
      <c r="AP1040" s="154"/>
      <c r="AQ1040" s="189"/>
    </row>
    <row r="1041" spans="1:43" s="2" customFormat="1" x14ac:dyDescent="0.3">
      <c r="A1041" s="22"/>
      <c r="B1041" s="183"/>
      <c r="C1041" s="184"/>
      <c r="D1041" s="185"/>
      <c r="E1041" s="186"/>
      <c r="F1041" s="158"/>
      <c r="G1041" s="159"/>
      <c r="H1041" s="187"/>
      <c r="I1041" s="147"/>
      <c r="J1041" s="147"/>
      <c r="K1041" s="161"/>
      <c r="L1041" s="159"/>
      <c r="M1041" s="188"/>
      <c r="N1041" s="154"/>
      <c r="O1041" s="22"/>
      <c r="P1041" s="22"/>
      <c r="Q1041" s="22"/>
      <c r="R1041" s="22"/>
      <c r="S1041" s="22"/>
      <c r="T1041" s="22"/>
      <c r="U1041" s="22"/>
      <c r="V1041" s="22"/>
      <c r="W1041" s="22"/>
      <c r="X1041" s="146"/>
      <c r="Y1041" s="146"/>
      <c r="Z1041" s="146"/>
      <c r="AA1041" s="146"/>
      <c r="AB1041" s="146"/>
      <c r="AC1041" s="154"/>
      <c r="AD1041" s="150"/>
      <c r="AE1041" s="151"/>
      <c r="AF1041" s="154"/>
      <c r="AG1041" s="154"/>
      <c r="AH1041" s="154"/>
      <c r="AI1041" s="154"/>
      <c r="AJ1041" s="153"/>
      <c r="AK1041" s="154"/>
      <c r="AL1041" s="154"/>
      <c r="AM1041" s="154"/>
      <c r="AN1041" s="154"/>
      <c r="AO1041" s="154"/>
      <c r="AP1041" s="154"/>
      <c r="AQ1041" s="189"/>
    </row>
    <row r="1042" spans="1:43" s="2" customFormat="1" x14ac:dyDescent="0.3">
      <c r="A1042" s="22"/>
      <c r="B1042" s="183"/>
      <c r="C1042" s="184"/>
      <c r="D1042" s="185"/>
      <c r="E1042" s="186"/>
      <c r="F1042" s="158"/>
      <c r="G1042" s="159"/>
      <c r="H1042" s="187"/>
      <c r="I1042" s="147"/>
      <c r="J1042" s="147"/>
      <c r="K1042" s="161"/>
      <c r="L1042" s="159"/>
      <c r="M1042" s="188"/>
      <c r="N1042" s="154"/>
      <c r="O1042" s="22"/>
      <c r="P1042" s="22"/>
      <c r="Q1042" s="22"/>
      <c r="R1042" s="22"/>
      <c r="S1042" s="22"/>
      <c r="T1042" s="22"/>
      <c r="U1042" s="22"/>
      <c r="V1042" s="22"/>
      <c r="W1042" s="22"/>
      <c r="X1042" s="146"/>
      <c r="Y1042" s="146"/>
      <c r="Z1042" s="146"/>
      <c r="AA1042" s="146"/>
      <c r="AB1042" s="146"/>
      <c r="AC1042" s="154"/>
      <c r="AD1042" s="150"/>
      <c r="AE1042" s="151"/>
      <c r="AF1042" s="154"/>
      <c r="AG1042" s="154"/>
      <c r="AH1042" s="154"/>
      <c r="AI1042" s="154"/>
      <c r="AJ1042" s="153"/>
      <c r="AK1042" s="154"/>
      <c r="AL1042" s="154"/>
      <c r="AM1042" s="154"/>
      <c r="AN1042" s="154"/>
      <c r="AO1042" s="154"/>
      <c r="AP1042" s="154"/>
      <c r="AQ1042" s="189"/>
    </row>
    <row r="1043" spans="1:43" s="2" customFormat="1" x14ac:dyDescent="0.3">
      <c r="A1043" s="22"/>
      <c r="B1043" s="183"/>
      <c r="C1043" s="184"/>
      <c r="D1043" s="185"/>
      <c r="E1043" s="186"/>
      <c r="F1043" s="158"/>
      <c r="G1043" s="159"/>
      <c r="H1043" s="187"/>
      <c r="I1043" s="147"/>
      <c r="J1043" s="147"/>
      <c r="K1043" s="161"/>
      <c r="L1043" s="159"/>
      <c r="M1043" s="188"/>
      <c r="N1043" s="154"/>
      <c r="O1043" s="22"/>
      <c r="P1043" s="22"/>
      <c r="Q1043" s="22"/>
      <c r="R1043" s="22"/>
      <c r="S1043" s="22"/>
      <c r="T1043" s="22"/>
      <c r="U1043" s="22"/>
      <c r="V1043" s="22"/>
      <c r="W1043" s="22"/>
      <c r="X1043" s="146"/>
      <c r="Y1043" s="146"/>
      <c r="Z1043" s="146"/>
      <c r="AA1043" s="146"/>
      <c r="AB1043" s="146"/>
      <c r="AC1043" s="154"/>
      <c r="AD1043" s="150"/>
      <c r="AE1043" s="151"/>
      <c r="AF1043" s="154"/>
      <c r="AG1043" s="154"/>
      <c r="AH1043" s="154"/>
      <c r="AI1043" s="154"/>
      <c r="AJ1043" s="153"/>
      <c r="AK1043" s="154"/>
      <c r="AL1043" s="154"/>
      <c r="AM1043" s="154"/>
      <c r="AN1043" s="154"/>
      <c r="AO1043" s="154"/>
      <c r="AP1043" s="154"/>
      <c r="AQ1043" s="189"/>
    </row>
    <row r="1044" spans="1:43" s="2" customFormat="1" x14ac:dyDescent="0.3">
      <c r="A1044" s="22"/>
      <c r="B1044" s="183"/>
      <c r="C1044" s="184"/>
      <c r="D1044" s="185"/>
      <c r="E1044" s="186"/>
      <c r="F1044" s="158"/>
      <c r="G1044" s="159"/>
      <c r="H1044" s="187"/>
      <c r="I1044" s="147"/>
      <c r="J1044" s="147"/>
      <c r="K1044" s="161"/>
      <c r="L1044" s="159"/>
      <c r="M1044" s="188"/>
      <c r="N1044" s="154"/>
      <c r="O1044" s="22"/>
      <c r="P1044" s="22"/>
      <c r="Q1044" s="22"/>
      <c r="R1044" s="22"/>
      <c r="S1044" s="22"/>
      <c r="T1044" s="22"/>
      <c r="U1044" s="22"/>
      <c r="V1044" s="22"/>
      <c r="W1044" s="22"/>
      <c r="X1044" s="146"/>
      <c r="Y1044" s="146"/>
      <c r="Z1044" s="146"/>
      <c r="AA1044" s="146"/>
      <c r="AB1044" s="146"/>
      <c r="AC1044" s="154"/>
      <c r="AD1044" s="150"/>
      <c r="AE1044" s="151"/>
      <c r="AF1044" s="154"/>
      <c r="AG1044" s="154"/>
      <c r="AH1044" s="154"/>
      <c r="AI1044" s="154"/>
      <c r="AJ1044" s="153"/>
      <c r="AK1044" s="154"/>
      <c r="AL1044" s="154"/>
      <c r="AM1044" s="154"/>
      <c r="AN1044" s="154"/>
      <c r="AO1044" s="154"/>
      <c r="AP1044" s="154"/>
      <c r="AQ1044" s="189"/>
    </row>
    <row r="1045" spans="1:43" s="2" customFormat="1" x14ac:dyDescent="0.3">
      <c r="A1045" s="22"/>
      <c r="B1045" s="183"/>
      <c r="C1045" s="184"/>
      <c r="D1045" s="185"/>
      <c r="E1045" s="186"/>
      <c r="F1045" s="158"/>
      <c r="G1045" s="159"/>
      <c r="H1045" s="187"/>
      <c r="I1045" s="147"/>
      <c r="J1045" s="147"/>
      <c r="K1045" s="161"/>
      <c r="L1045" s="159"/>
      <c r="M1045" s="188"/>
      <c r="N1045" s="154"/>
      <c r="O1045" s="22"/>
      <c r="P1045" s="22"/>
      <c r="Q1045" s="22"/>
      <c r="R1045" s="22"/>
      <c r="S1045" s="22"/>
      <c r="T1045" s="22"/>
      <c r="U1045" s="22"/>
      <c r="V1045" s="22"/>
      <c r="W1045" s="22"/>
      <c r="X1045" s="146"/>
      <c r="Y1045" s="146"/>
      <c r="Z1045" s="146"/>
      <c r="AA1045" s="146"/>
      <c r="AB1045" s="146"/>
      <c r="AC1045" s="154"/>
      <c r="AD1045" s="150"/>
      <c r="AE1045" s="151"/>
      <c r="AF1045" s="154"/>
      <c r="AG1045" s="154"/>
      <c r="AH1045" s="154"/>
      <c r="AI1045" s="154"/>
      <c r="AJ1045" s="153"/>
      <c r="AK1045" s="154"/>
      <c r="AL1045" s="154"/>
      <c r="AM1045" s="154"/>
      <c r="AN1045" s="154"/>
      <c r="AO1045" s="154"/>
      <c r="AP1045" s="154"/>
      <c r="AQ1045" s="189"/>
    </row>
    <row r="1046" spans="1:43" s="2" customFormat="1" x14ac:dyDescent="0.3">
      <c r="A1046" s="22"/>
      <c r="B1046" s="183"/>
      <c r="C1046" s="184"/>
      <c r="D1046" s="185"/>
      <c r="E1046" s="186"/>
      <c r="F1046" s="158"/>
      <c r="G1046" s="159"/>
      <c r="H1046" s="187"/>
      <c r="I1046" s="147"/>
      <c r="J1046" s="147"/>
      <c r="K1046" s="161"/>
      <c r="L1046" s="159"/>
      <c r="M1046" s="188"/>
      <c r="N1046" s="154"/>
      <c r="O1046" s="22"/>
      <c r="P1046" s="22"/>
      <c r="Q1046" s="22"/>
      <c r="R1046" s="22"/>
      <c r="S1046" s="22"/>
      <c r="T1046" s="22"/>
      <c r="U1046" s="22"/>
      <c r="V1046" s="22"/>
      <c r="W1046" s="22"/>
      <c r="X1046" s="146"/>
      <c r="Y1046" s="146"/>
      <c r="Z1046" s="146"/>
      <c r="AA1046" s="146"/>
      <c r="AB1046" s="146"/>
      <c r="AC1046" s="154"/>
      <c r="AD1046" s="150"/>
      <c r="AE1046" s="151"/>
      <c r="AF1046" s="154"/>
      <c r="AG1046" s="154"/>
      <c r="AH1046" s="154"/>
      <c r="AI1046" s="154"/>
      <c r="AJ1046" s="153"/>
      <c r="AK1046" s="154"/>
      <c r="AL1046" s="154"/>
      <c r="AM1046" s="154"/>
      <c r="AN1046" s="154"/>
      <c r="AO1046" s="154"/>
      <c r="AP1046" s="154"/>
      <c r="AQ1046" s="189"/>
    </row>
    <row r="1047" spans="1:43" s="2" customFormat="1" x14ac:dyDescent="0.3">
      <c r="A1047" s="22"/>
      <c r="B1047" s="183"/>
      <c r="C1047" s="184"/>
      <c r="D1047" s="185"/>
      <c r="E1047" s="186"/>
      <c r="F1047" s="158"/>
      <c r="G1047" s="159"/>
      <c r="H1047" s="187"/>
      <c r="I1047" s="147"/>
      <c r="J1047" s="147"/>
      <c r="K1047" s="161"/>
      <c r="L1047" s="159"/>
      <c r="M1047" s="188"/>
      <c r="N1047" s="154"/>
      <c r="O1047" s="22"/>
      <c r="P1047" s="22"/>
      <c r="Q1047" s="22"/>
      <c r="R1047" s="22"/>
      <c r="S1047" s="22"/>
      <c r="T1047" s="22"/>
      <c r="U1047" s="22"/>
      <c r="V1047" s="22"/>
      <c r="W1047" s="22"/>
      <c r="X1047" s="146"/>
      <c r="Y1047" s="146"/>
      <c r="Z1047" s="146"/>
      <c r="AA1047" s="146"/>
      <c r="AB1047" s="146"/>
      <c r="AC1047" s="154"/>
      <c r="AD1047" s="150"/>
      <c r="AE1047" s="151"/>
      <c r="AF1047" s="154"/>
      <c r="AG1047" s="154"/>
      <c r="AH1047" s="154"/>
      <c r="AI1047" s="154"/>
      <c r="AJ1047" s="153"/>
      <c r="AK1047" s="154"/>
      <c r="AL1047" s="154"/>
      <c r="AM1047" s="154"/>
      <c r="AN1047" s="154"/>
      <c r="AO1047" s="154"/>
      <c r="AP1047" s="154"/>
      <c r="AQ1047" s="189"/>
    </row>
    <row r="1048" spans="1:43" s="2" customFormat="1" x14ac:dyDescent="0.3">
      <c r="A1048" s="22"/>
      <c r="B1048" s="183"/>
      <c r="C1048" s="184"/>
      <c r="D1048" s="185"/>
      <c r="E1048" s="186"/>
      <c r="F1048" s="158"/>
      <c r="G1048" s="159"/>
      <c r="H1048" s="187"/>
      <c r="I1048" s="147"/>
      <c r="J1048" s="147"/>
      <c r="K1048" s="161"/>
      <c r="L1048" s="159"/>
      <c r="M1048" s="188"/>
      <c r="N1048" s="154"/>
      <c r="O1048" s="22"/>
      <c r="P1048" s="22"/>
      <c r="Q1048" s="22"/>
      <c r="R1048" s="22"/>
      <c r="S1048" s="22"/>
      <c r="T1048" s="22"/>
      <c r="U1048" s="22"/>
      <c r="V1048" s="22"/>
      <c r="W1048" s="22"/>
      <c r="X1048" s="146"/>
      <c r="Y1048" s="146"/>
      <c r="Z1048" s="146"/>
      <c r="AA1048" s="146"/>
      <c r="AB1048" s="146"/>
      <c r="AC1048" s="154"/>
      <c r="AD1048" s="150"/>
      <c r="AE1048" s="151"/>
      <c r="AF1048" s="154"/>
      <c r="AG1048" s="154"/>
      <c r="AH1048" s="154"/>
      <c r="AI1048" s="154"/>
      <c r="AJ1048" s="153"/>
      <c r="AK1048" s="154"/>
      <c r="AL1048" s="154"/>
      <c r="AM1048" s="154"/>
      <c r="AN1048" s="154"/>
      <c r="AO1048" s="154"/>
      <c r="AP1048" s="154"/>
      <c r="AQ1048" s="189"/>
    </row>
    <row r="1049" spans="1:43" s="2" customFormat="1" x14ac:dyDescent="0.3">
      <c r="A1049" s="22"/>
      <c r="B1049" s="183"/>
      <c r="C1049" s="184"/>
      <c r="D1049" s="185"/>
      <c r="E1049" s="186"/>
      <c r="F1049" s="158"/>
      <c r="G1049" s="159"/>
      <c r="H1049" s="187"/>
      <c r="I1049" s="147"/>
      <c r="J1049" s="147"/>
      <c r="K1049" s="161"/>
      <c r="L1049" s="159"/>
      <c r="M1049" s="188"/>
      <c r="N1049" s="154"/>
      <c r="O1049" s="22"/>
      <c r="P1049" s="22"/>
      <c r="Q1049" s="22"/>
      <c r="R1049" s="22"/>
      <c r="S1049" s="22"/>
      <c r="T1049" s="22"/>
      <c r="U1049" s="22"/>
      <c r="V1049" s="22"/>
      <c r="W1049" s="22"/>
      <c r="X1049" s="146"/>
      <c r="Y1049" s="146"/>
      <c r="Z1049" s="146"/>
      <c r="AA1049" s="146"/>
      <c r="AB1049" s="146"/>
      <c r="AC1049" s="154"/>
      <c r="AD1049" s="150"/>
      <c r="AE1049" s="151"/>
      <c r="AF1049" s="154"/>
      <c r="AG1049" s="154"/>
      <c r="AH1049" s="154"/>
      <c r="AI1049" s="154"/>
      <c r="AJ1049" s="153"/>
      <c r="AK1049" s="154"/>
      <c r="AL1049" s="154"/>
      <c r="AM1049" s="154"/>
      <c r="AN1049" s="154"/>
      <c r="AO1049" s="154"/>
      <c r="AP1049" s="154"/>
      <c r="AQ1049" s="189"/>
    </row>
    <row r="1050" spans="1:43" s="2" customFormat="1" x14ac:dyDescent="0.3">
      <c r="A1050" s="22"/>
      <c r="B1050" s="183"/>
      <c r="C1050" s="184"/>
      <c r="D1050" s="185"/>
      <c r="E1050" s="186"/>
      <c r="F1050" s="158"/>
      <c r="G1050" s="159"/>
      <c r="H1050" s="187"/>
      <c r="I1050" s="147"/>
      <c r="J1050" s="147"/>
      <c r="K1050" s="161"/>
      <c r="L1050" s="159"/>
      <c r="M1050" s="188"/>
      <c r="N1050" s="154"/>
      <c r="O1050" s="22"/>
      <c r="P1050" s="22"/>
      <c r="Q1050" s="22"/>
      <c r="R1050" s="22"/>
      <c r="S1050" s="22"/>
      <c r="T1050" s="22"/>
      <c r="U1050" s="22"/>
      <c r="V1050" s="22"/>
      <c r="W1050" s="22"/>
      <c r="X1050" s="146"/>
      <c r="Y1050" s="146"/>
      <c r="Z1050" s="146"/>
      <c r="AA1050" s="146"/>
      <c r="AB1050" s="146"/>
      <c r="AC1050" s="154"/>
      <c r="AD1050" s="150"/>
      <c r="AE1050" s="151"/>
      <c r="AF1050" s="154"/>
      <c r="AG1050" s="154"/>
      <c r="AH1050" s="154"/>
      <c r="AI1050" s="154"/>
      <c r="AJ1050" s="153"/>
      <c r="AK1050" s="154"/>
      <c r="AL1050" s="154"/>
      <c r="AM1050" s="154"/>
      <c r="AN1050" s="154"/>
      <c r="AO1050" s="154"/>
      <c r="AP1050" s="154"/>
      <c r="AQ1050" s="189"/>
    </row>
    <row r="1051" spans="1:43" s="2" customFormat="1" x14ac:dyDescent="0.3">
      <c r="A1051" s="22"/>
      <c r="B1051" s="183"/>
      <c r="C1051" s="184"/>
      <c r="D1051" s="185"/>
      <c r="E1051" s="186"/>
      <c r="F1051" s="158"/>
      <c r="G1051" s="159"/>
      <c r="H1051" s="187"/>
      <c r="I1051" s="147"/>
      <c r="J1051" s="147"/>
      <c r="K1051" s="161"/>
      <c r="L1051" s="159"/>
      <c r="M1051" s="188"/>
      <c r="N1051" s="154"/>
      <c r="O1051" s="22"/>
      <c r="P1051" s="22"/>
      <c r="Q1051" s="22"/>
      <c r="R1051" s="22"/>
      <c r="S1051" s="22"/>
      <c r="T1051" s="22"/>
      <c r="U1051" s="22"/>
      <c r="V1051" s="22"/>
      <c r="W1051" s="22"/>
      <c r="X1051" s="146"/>
      <c r="Y1051" s="146"/>
      <c r="Z1051" s="146"/>
      <c r="AA1051" s="146"/>
      <c r="AB1051" s="146"/>
      <c r="AC1051" s="154"/>
      <c r="AD1051" s="150"/>
      <c r="AE1051" s="151"/>
      <c r="AF1051" s="154"/>
      <c r="AG1051" s="154"/>
      <c r="AH1051" s="154"/>
      <c r="AI1051" s="154"/>
      <c r="AJ1051" s="153"/>
      <c r="AK1051" s="154"/>
      <c r="AL1051" s="154"/>
      <c r="AM1051" s="154"/>
      <c r="AN1051" s="154"/>
      <c r="AO1051" s="154"/>
      <c r="AP1051" s="154"/>
      <c r="AQ1051" s="189"/>
    </row>
    <row r="1052" spans="1:43" s="2" customFormat="1" x14ac:dyDescent="0.3">
      <c r="A1052" s="22"/>
      <c r="B1052" s="183"/>
      <c r="C1052" s="184"/>
      <c r="D1052" s="185"/>
      <c r="E1052" s="186"/>
      <c r="F1052" s="158"/>
      <c r="G1052" s="159"/>
      <c r="H1052" s="187"/>
      <c r="I1052" s="147"/>
      <c r="J1052" s="147"/>
      <c r="K1052" s="161"/>
      <c r="L1052" s="159"/>
      <c r="M1052" s="188"/>
      <c r="N1052" s="154"/>
      <c r="O1052" s="22"/>
      <c r="P1052" s="22"/>
      <c r="Q1052" s="22"/>
      <c r="R1052" s="22"/>
      <c r="S1052" s="22"/>
      <c r="T1052" s="22"/>
      <c r="U1052" s="22"/>
      <c r="V1052" s="22"/>
      <c r="W1052" s="22"/>
      <c r="X1052" s="146"/>
      <c r="Y1052" s="146"/>
      <c r="Z1052" s="146"/>
      <c r="AA1052" s="146"/>
      <c r="AB1052" s="146"/>
      <c r="AC1052" s="154"/>
      <c r="AD1052" s="150"/>
      <c r="AE1052" s="151"/>
      <c r="AF1052" s="154"/>
      <c r="AG1052" s="154"/>
      <c r="AH1052" s="154"/>
      <c r="AI1052" s="154"/>
      <c r="AJ1052" s="153"/>
      <c r="AK1052" s="154"/>
      <c r="AL1052" s="154"/>
      <c r="AM1052" s="154"/>
      <c r="AN1052" s="154"/>
      <c r="AO1052" s="154"/>
      <c r="AP1052" s="154"/>
      <c r="AQ1052" s="189"/>
    </row>
    <row r="1053" spans="1:43" s="2" customFormat="1" x14ac:dyDescent="0.3">
      <c r="A1053" s="22"/>
      <c r="B1053" s="183"/>
      <c r="C1053" s="184"/>
      <c r="D1053" s="185"/>
      <c r="E1053" s="186"/>
      <c r="F1053" s="158"/>
      <c r="G1053" s="159"/>
      <c r="H1053" s="187"/>
      <c r="I1053" s="147"/>
      <c r="J1053" s="147"/>
      <c r="K1053" s="161"/>
      <c r="L1053" s="159"/>
      <c r="M1053" s="188"/>
      <c r="N1053" s="154"/>
      <c r="O1053" s="22"/>
      <c r="P1053" s="22"/>
      <c r="Q1053" s="22"/>
      <c r="R1053" s="22"/>
      <c r="S1053" s="22"/>
      <c r="T1053" s="22"/>
      <c r="U1053" s="22"/>
      <c r="V1053" s="22"/>
      <c r="W1053" s="22"/>
      <c r="X1053" s="146"/>
      <c r="Y1053" s="146"/>
      <c r="Z1053" s="146"/>
      <c r="AA1053" s="146"/>
      <c r="AB1053" s="146"/>
      <c r="AC1053" s="154"/>
      <c r="AD1053" s="150"/>
      <c r="AE1053" s="151"/>
      <c r="AF1053" s="154"/>
      <c r="AG1053" s="154"/>
      <c r="AH1053" s="154"/>
      <c r="AI1053" s="154"/>
      <c r="AJ1053" s="153"/>
      <c r="AK1053" s="154"/>
      <c r="AL1053" s="154"/>
      <c r="AM1053" s="154"/>
      <c r="AN1053" s="154"/>
      <c r="AO1053" s="154"/>
      <c r="AP1053" s="154"/>
      <c r="AQ1053" s="189"/>
    </row>
    <row r="1054" spans="1:43" s="2" customFormat="1" x14ac:dyDescent="0.3">
      <c r="A1054" s="22"/>
      <c r="B1054" s="183"/>
      <c r="C1054" s="184"/>
      <c r="D1054" s="185"/>
      <c r="E1054" s="186"/>
      <c r="F1054" s="158"/>
      <c r="G1054" s="159"/>
      <c r="H1054" s="187"/>
      <c r="I1054" s="147"/>
      <c r="J1054" s="147"/>
      <c r="K1054" s="161"/>
      <c r="L1054" s="159"/>
      <c r="M1054" s="188"/>
      <c r="N1054" s="154"/>
      <c r="O1054" s="22"/>
      <c r="P1054" s="22"/>
      <c r="Q1054" s="22"/>
      <c r="R1054" s="22"/>
      <c r="S1054" s="22"/>
      <c r="T1054" s="22"/>
      <c r="U1054" s="22"/>
      <c r="V1054" s="22"/>
      <c r="W1054" s="22"/>
      <c r="X1054" s="146"/>
      <c r="Y1054" s="146"/>
      <c r="Z1054" s="146"/>
      <c r="AA1054" s="146"/>
      <c r="AB1054" s="146"/>
      <c r="AC1054" s="154"/>
      <c r="AD1054" s="150"/>
      <c r="AE1054" s="151"/>
      <c r="AF1054" s="154"/>
      <c r="AG1054" s="154"/>
      <c r="AH1054" s="154"/>
      <c r="AI1054" s="154"/>
      <c r="AJ1054" s="153"/>
      <c r="AK1054" s="154"/>
      <c r="AL1054" s="154"/>
      <c r="AM1054" s="154"/>
      <c r="AN1054" s="154"/>
      <c r="AO1054" s="154"/>
      <c r="AP1054" s="154"/>
      <c r="AQ1054" s="189"/>
    </row>
    <row r="1055" spans="1:43" s="2" customFormat="1" x14ac:dyDescent="0.3">
      <c r="A1055" s="22"/>
      <c r="B1055" s="183"/>
      <c r="C1055" s="184"/>
      <c r="D1055" s="185"/>
      <c r="E1055" s="186"/>
      <c r="F1055" s="158"/>
      <c r="G1055" s="159"/>
      <c r="H1055" s="187"/>
      <c r="I1055" s="147"/>
      <c r="J1055" s="147"/>
      <c r="K1055" s="161"/>
      <c r="L1055" s="159"/>
      <c r="M1055" s="188"/>
      <c r="N1055" s="154"/>
      <c r="O1055" s="22"/>
      <c r="P1055" s="22"/>
      <c r="Q1055" s="22"/>
      <c r="R1055" s="22"/>
      <c r="S1055" s="22"/>
      <c r="T1055" s="22"/>
      <c r="U1055" s="22"/>
      <c r="V1055" s="22"/>
      <c r="W1055" s="22"/>
      <c r="X1055" s="146"/>
      <c r="Y1055" s="146"/>
      <c r="Z1055" s="146"/>
      <c r="AA1055" s="146"/>
      <c r="AB1055" s="146"/>
      <c r="AC1055" s="154"/>
      <c r="AD1055" s="150"/>
      <c r="AE1055" s="151"/>
      <c r="AF1055" s="154"/>
      <c r="AG1055" s="154"/>
      <c r="AH1055" s="154"/>
      <c r="AI1055" s="154"/>
      <c r="AJ1055" s="153"/>
      <c r="AK1055" s="154"/>
      <c r="AL1055" s="154"/>
      <c r="AM1055" s="154"/>
      <c r="AN1055" s="154"/>
      <c r="AO1055" s="154"/>
      <c r="AP1055" s="154"/>
      <c r="AQ1055" s="189"/>
    </row>
    <row r="1056" spans="1:43" s="2" customFormat="1" x14ac:dyDescent="0.3">
      <c r="A1056" s="22"/>
      <c r="B1056" s="183"/>
      <c r="C1056" s="184"/>
      <c r="D1056" s="185"/>
      <c r="E1056" s="186"/>
      <c r="F1056" s="158"/>
      <c r="G1056" s="159"/>
      <c r="H1056" s="187"/>
      <c r="I1056" s="147"/>
      <c r="J1056" s="147"/>
      <c r="K1056" s="161"/>
      <c r="L1056" s="159"/>
      <c r="M1056" s="188"/>
      <c r="N1056" s="154"/>
      <c r="O1056" s="22"/>
      <c r="P1056" s="22"/>
      <c r="Q1056" s="22"/>
      <c r="R1056" s="22"/>
      <c r="S1056" s="22"/>
      <c r="T1056" s="22"/>
      <c r="U1056" s="22"/>
      <c r="V1056" s="22"/>
      <c r="W1056" s="22"/>
      <c r="X1056" s="146"/>
      <c r="Y1056" s="146"/>
      <c r="Z1056" s="146"/>
      <c r="AA1056" s="146"/>
      <c r="AB1056" s="146"/>
      <c r="AC1056" s="154"/>
      <c r="AD1056" s="150"/>
      <c r="AE1056" s="151"/>
      <c r="AF1056" s="154"/>
      <c r="AG1056" s="154"/>
      <c r="AH1056" s="154"/>
      <c r="AI1056" s="154"/>
      <c r="AJ1056" s="153"/>
      <c r="AK1056" s="154"/>
      <c r="AL1056" s="154"/>
      <c r="AM1056" s="154"/>
      <c r="AN1056" s="154"/>
      <c r="AO1056" s="154"/>
      <c r="AP1056" s="154"/>
      <c r="AQ1056" s="189"/>
    </row>
    <row r="1057" spans="1:43" s="2" customFormat="1" x14ac:dyDescent="0.3">
      <c r="A1057" s="22"/>
      <c r="B1057" s="183"/>
      <c r="C1057" s="184"/>
      <c r="D1057" s="185"/>
      <c r="E1057" s="186"/>
      <c r="F1057" s="158"/>
      <c r="G1057" s="159"/>
      <c r="H1057" s="187"/>
      <c r="I1057" s="147"/>
      <c r="J1057" s="147"/>
      <c r="K1057" s="161"/>
      <c r="L1057" s="159"/>
      <c r="M1057" s="188"/>
      <c r="N1057" s="154"/>
      <c r="O1057" s="22"/>
      <c r="P1057" s="22"/>
      <c r="Q1057" s="22"/>
      <c r="R1057" s="22"/>
      <c r="S1057" s="22"/>
      <c r="T1057" s="22"/>
      <c r="U1057" s="22"/>
      <c r="V1057" s="22"/>
      <c r="W1057" s="22"/>
      <c r="X1057" s="146"/>
      <c r="Y1057" s="146"/>
      <c r="Z1057" s="146"/>
      <c r="AA1057" s="146"/>
      <c r="AB1057" s="146"/>
      <c r="AC1057" s="154"/>
      <c r="AD1057" s="150"/>
      <c r="AE1057" s="151"/>
      <c r="AF1057" s="154"/>
      <c r="AG1057" s="154"/>
      <c r="AH1057" s="154"/>
      <c r="AI1057" s="154"/>
      <c r="AJ1057" s="153"/>
      <c r="AK1057" s="154"/>
      <c r="AL1057" s="154"/>
      <c r="AM1057" s="154"/>
      <c r="AN1057" s="154"/>
      <c r="AO1057" s="154"/>
      <c r="AP1057" s="154"/>
      <c r="AQ1057" s="189"/>
    </row>
    <row r="1058" spans="1:43" s="2" customFormat="1" x14ac:dyDescent="0.3">
      <c r="A1058" s="22"/>
      <c r="B1058" s="183"/>
      <c r="C1058" s="184"/>
      <c r="D1058" s="185"/>
      <c r="E1058" s="186"/>
      <c r="F1058" s="158"/>
      <c r="G1058" s="159"/>
      <c r="H1058" s="187"/>
      <c r="I1058" s="147"/>
      <c r="J1058" s="147"/>
      <c r="K1058" s="161"/>
      <c r="L1058" s="159"/>
      <c r="M1058" s="188"/>
      <c r="N1058" s="154"/>
      <c r="O1058" s="22"/>
      <c r="P1058" s="22"/>
      <c r="Q1058" s="22"/>
      <c r="R1058" s="22"/>
      <c r="S1058" s="22"/>
      <c r="T1058" s="22"/>
      <c r="U1058" s="22"/>
      <c r="V1058" s="22"/>
      <c r="W1058" s="22"/>
      <c r="X1058" s="146"/>
      <c r="Y1058" s="146"/>
      <c r="Z1058" s="146"/>
      <c r="AA1058" s="146"/>
      <c r="AB1058" s="146"/>
      <c r="AC1058" s="154"/>
      <c r="AD1058" s="150"/>
      <c r="AE1058" s="151"/>
      <c r="AF1058" s="154"/>
      <c r="AG1058" s="154"/>
      <c r="AH1058" s="154"/>
      <c r="AI1058" s="154"/>
      <c r="AJ1058" s="153"/>
      <c r="AK1058" s="154"/>
      <c r="AL1058" s="154"/>
      <c r="AM1058" s="154"/>
      <c r="AN1058" s="154"/>
      <c r="AO1058" s="154"/>
      <c r="AP1058" s="154"/>
      <c r="AQ1058" s="189"/>
    </row>
    <row r="1059" spans="1:43" s="2" customFormat="1" x14ac:dyDescent="0.3">
      <c r="A1059" s="22"/>
      <c r="B1059" s="183"/>
      <c r="C1059" s="184"/>
      <c r="D1059" s="185"/>
      <c r="E1059" s="186"/>
      <c r="F1059" s="158"/>
      <c r="G1059" s="159"/>
      <c r="H1059" s="187"/>
      <c r="I1059" s="147"/>
      <c r="J1059" s="147"/>
      <c r="K1059" s="161"/>
      <c r="L1059" s="159"/>
      <c r="M1059" s="188"/>
      <c r="N1059" s="154"/>
      <c r="O1059" s="22"/>
      <c r="P1059" s="22"/>
      <c r="Q1059" s="22"/>
      <c r="R1059" s="22"/>
      <c r="S1059" s="22"/>
      <c r="T1059" s="22"/>
      <c r="U1059" s="22"/>
      <c r="V1059" s="22"/>
      <c r="W1059" s="22"/>
      <c r="X1059" s="146"/>
      <c r="Y1059" s="146"/>
      <c r="Z1059" s="146"/>
      <c r="AA1059" s="146"/>
      <c r="AB1059" s="146"/>
      <c r="AC1059" s="154"/>
      <c r="AD1059" s="150"/>
      <c r="AE1059" s="151"/>
      <c r="AF1059" s="154"/>
      <c r="AG1059" s="154"/>
      <c r="AH1059" s="154"/>
      <c r="AI1059" s="154"/>
      <c r="AJ1059" s="153"/>
      <c r="AK1059" s="154"/>
      <c r="AL1059" s="154"/>
      <c r="AM1059" s="154"/>
      <c r="AN1059" s="154"/>
      <c r="AO1059" s="154"/>
      <c r="AP1059" s="154"/>
      <c r="AQ1059" s="189"/>
    </row>
    <row r="1060" spans="1:43" s="2" customFormat="1" x14ac:dyDescent="0.3">
      <c r="A1060" s="22"/>
      <c r="B1060" s="183"/>
      <c r="C1060" s="184"/>
      <c r="D1060" s="185"/>
      <c r="E1060" s="186"/>
      <c r="F1060" s="158"/>
      <c r="G1060" s="159"/>
      <c r="H1060" s="187"/>
      <c r="I1060" s="147"/>
      <c r="J1060" s="147"/>
      <c r="K1060" s="161"/>
      <c r="L1060" s="159"/>
      <c r="M1060" s="188"/>
      <c r="N1060" s="154"/>
      <c r="O1060" s="22"/>
      <c r="P1060" s="22"/>
      <c r="Q1060" s="22"/>
      <c r="R1060" s="22"/>
      <c r="S1060" s="22"/>
      <c r="T1060" s="22"/>
      <c r="U1060" s="22"/>
      <c r="V1060" s="22"/>
      <c r="W1060" s="22"/>
      <c r="X1060" s="146"/>
      <c r="Y1060" s="146"/>
      <c r="Z1060" s="146"/>
      <c r="AA1060" s="146"/>
      <c r="AB1060" s="146"/>
      <c r="AC1060" s="154"/>
      <c r="AD1060" s="150"/>
      <c r="AE1060" s="151"/>
      <c r="AF1060" s="154"/>
      <c r="AG1060" s="154"/>
      <c r="AH1060" s="154"/>
      <c r="AI1060" s="154"/>
      <c r="AJ1060" s="153"/>
      <c r="AK1060" s="154"/>
      <c r="AL1060" s="154"/>
      <c r="AM1060" s="154"/>
      <c r="AN1060" s="154"/>
      <c r="AO1060" s="154"/>
      <c r="AP1060" s="154"/>
      <c r="AQ1060" s="189"/>
    </row>
    <row r="1061" spans="1:43" s="2" customFormat="1" x14ac:dyDescent="0.3">
      <c r="A1061" s="22"/>
      <c r="B1061" s="183"/>
      <c r="C1061" s="184"/>
      <c r="D1061" s="185"/>
      <c r="E1061" s="186"/>
      <c r="F1061" s="158"/>
      <c r="G1061" s="159"/>
      <c r="H1061" s="187"/>
      <c r="I1061" s="147"/>
      <c r="J1061" s="147"/>
      <c r="K1061" s="161"/>
      <c r="L1061" s="159"/>
      <c r="M1061" s="188"/>
      <c r="N1061" s="154"/>
      <c r="O1061" s="22"/>
      <c r="P1061" s="22"/>
      <c r="Q1061" s="22"/>
      <c r="R1061" s="22"/>
      <c r="S1061" s="22"/>
      <c r="T1061" s="22"/>
      <c r="U1061" s="22"/>
      <c r="V1061" s="22"/>
      <c r="W1061" s="22"/>
      <c r="X1061" s="146"/>
      <c r="Y1061" s="146"/>
      <c r="Z1061" s="146"/>
      <c r="AA1061" s="146"/>
      <c r="AB1061" s="146"/>
      <c r="AC1061" s="154"/>
      <c r="AD1061" s="150"/>
      <c r="AE1061" s="151"/>
      <c r="AF1061" s="154"/>
      <c r="AG1061" s="154"/>
      <c r="AH1061" s="154"/>
      <c r="AI1061" s="154"/>
      <c r="AJ1061" s="153"/>
      <c r="AK1061" s="154"/>
      <c r="AL1061" s="154"/>
      <c r="AM1061" s="154"/>
      <c r="AN1061" s="154"/>
      <c r="AO1061" s="154"/>
      <c r="AP1061" s="154"/>
      <c r="AQ1061" s="189"/>
    </row>
    <row r="1062" spans="1:43" s="2" customFormat="1" x14ac:dyDescent="0.3">
      <c r="A1062" s="22"/>
      <c r="B1062" s="183"/>
      <c r="C1062" s="184"/>
      <c r="D1062" s="185"/>
      <c r="E1062" s="186"/>
      <c r="F1062" s="158"/>
      <c r="G1062" s="159"/>
      <c r="H1062" s="187"/>
      <c r="I1062" s="147"/>
      <c r="J1062" s="147"/>
      <c r="K1062" s="161"/>
      <c r="L1062" s="159"/>
      <c r="M1062" s="188"/>
      <c r="N1062" s="154"/>
      <c r="O1062" s="22"/>
      <c r="P1062" s="22"/>
      <c r="Q1062" s="22"/>
      <c r="R1062" s="22"/>
      <c r="S1062" s="22"/>
      <c r="T1062" s="22"/>
      <c r="U1062" s="22"/>
      <c r="V1062" s="22"/>
      <c r="W1062" s="22"/>
      <c r="X1062" s="146"/>
      <c r="Y1062" s="146"/>
      <c r="Z1062" s="146"/>
      <c r="AA1062" s="146"/>
      <c r="AB1062" s="146"/>
      <c r="AC1062" s="154"/>
      <c r="AD1062" s="150"/>
      <c r="AE1062" s="151"/>
      <c r="AF1062" s="154"/>
      <c r="AG1062" s="154"/>
      <c r="AH1062" s="154"/>
      <c r="AI1062" s="154"/>
      <c r="AJ1062" s="153"/>
      <c r="AK1062" s="154"/>
      <c r="AL1062" s="154"/>
      <c r="AM1062" s="154"/>
      <c r="AN1062" s="154"/>
      <c r="AO1062" s="154"/>
      <c r="AP1062" s="154"/>
      <c r="AQ1062" s="189"/>
    </row>
    <row r="1063" spans="1:43" s="2" customFormat="1" x14ac:dyDescent="0.3">
      <c r="A1063" s="22"/>
      <c r="B1063" s="183"/>
      <c r="C1063" s="184"/>
      <c r="D1063" s="185"/>
      <c r="E1063" s="186"/>
      <c r="F1063" s="158"/>
      <c r="G1063" s="159"/>
      <c r="H1063" s="187"/>
      <c r="I1063" s="147"/>
      <c r="J1063" s="147"/>
      <c r="K1063" s="161"/>
      <c r="L1063" s="159"/>
      <c r="M1063" s="188"/>
      <c r="N1063" s="154"/>
      <c r="O1063" s="22"/>
      <c r="P1063" s="22"/>
      <c r="Q1063" s="22"/>
      <c r="R1063" s="22"/>
      <c r="S1063" s="22"/>
      <c r="T1063" s="22"/>
      <c r="U1063" s="22"/>
      <c r="V1063" s="22"/>
      <c r="W1063" s="22"/>
      <c r="X1063" s="146"/>
      <c r="Y1063" s="146"/>
      <c r="Z1063" s="146"/>
      <c r="AA1063" s="146"/>
      <c r="AB1063" s="146"/>
      <c r="AC1063" s="154"/>
      <c r="AD1063" s="150"/>
      <c r="AE1063" s="151"/>
      <c r="AF1063" s="154"/>
      <c r="AG1063" s="154"/>
      <c r="AH1063" s="154"/>
      <c r="AI1063" s="154"/>
      <c r="AJ1063" s="153"/>
      <c r="AK1063" s="154"/>
      <c r="AL1063" s="154"/>
      <c r="AM1063" s="154"/>
      <c r="AN1063" s="154"/>
      <c r="AO1063" s="154"/>
      <c r="AP1063" s="154"/>
      <c r="AQ1063" s="189"/>
    </row>
    <row r="1064" spans="1:43" s="2" customFormat="1" x14ac:dyDescent="0.3">
      <c r="A1064" s="22"/>
      <c r="B1064" s="183"/>
      <c r="C1064" s="184"/>
      <c r="D1064" s="185"/>
      <c r="E1064" s="186"/>
      <c r="F1064" s="158"/>
      <c r="G1064" s="159"/>
      <c r="H1064" s="187"/>
      <c r="I1064" s="147"/>
      <c r="J1064" s="147"/>
      <c r="K1064" s="161"/>
      <c r="L1064" s="159"/>
      <c r="M1064" s="188"/>
      <c r="N1064" s="154"/>
      <c r="O1064" s="22"/>
      <c r="P1064" s="22"/>
      <c r="Q1064" s="22"/>
      <c r="R1064" s="22"/>
      <c r="S1064" s="22"/>
      <c r="T1064" s="22"/>
      <c r="U1064" s="22"/>
      <c r="V1064" s="22"/>
      <c r="W1064" s="22"/>
      <c r="X1064" s="146"/>
      <c r="Y1064" s="146"/>
      <c r="Z1064" s="146"/>
      <c r="AA1064" s="146"/>
      <c r="AB1064" s="146"/>
      <c r="AC1064" s="154"/>
      <c r="AD1064" s="150"/>
      <c r="AE1064" s="151"/>
      <c r="AF1064" s="154"/>
      <c r="AG1064" s="154"/>
      <c r="AH1064" s="154"/>
      <c r="AI1064" s="154"/>
      <c r="AJ1064" s="153"/>
      <c r="AK1064" s="154"/>
      <c r="AL1064" s="154"/>
      <c r="AM1064" s="154"/>
      <c r="AN1064" s="154"/>
      <c r="AO1064" s="154"/>
      <c r="AP1064" s="154"/>
      <c r="AQ1064" s="189"/>
    </row>
    <row r="1065" spans="1:43" s="2" customFormat="1" x14ac:dyDescent="0.3">
      <c r="A1065" s="22"/>
      <c r="B1065" s="183"/>
      <c r="C1065" s="184"/>
      <c r="D1065" s="185"/>
      <c r="E1065" s="186"/>
      <c r="F1065" s="158"/>
      <c r="G1065" s="159"/>
      <c r="H1065" s="187"/>
      <c r="I1065" s="147"/>
      <c r="J1065" s="147"/>
      <c r="K1065" s="161"/>
      <c r="L1065" s="159"/>
      <c r="M1065" s="188"/>
      <c r="N1065" s="154"/>
      <c r="O1065" s="22"/>
      <c r="P1065" s="22"/>
      <c r="Q1065" s="22"/>
      <c r="R1065" s="22"/>
      <c r="S1065" s="22"/>
      <c r="T1065" s="22"/>
      <c r="U1065" s="22"/>
      <c r="V1065" s="22"/>
      <c r="W1065" s="22"/>
      <c r="X1065" s="146"/>
      <c r="Y1065" s="146"/>
      <c r="Z1065" s="146"/>
      <c r="AA1065" s="146"/>
      <c r="AB1065" s="146"/>
      <c r="AC1065" s="154"/>
      <c r="AD1065" s="150"/>
      <c r="AE1065" s="151"/>
      <c r="AF1065" s="154"/>
      <c r="AG1065" s="154"/>
      <c r="AH1065" s="154"/>
      <c r="AI1065" s="154"/>
      <c r="AJ1065" s="153"/>
      <c r="AK1065" s="154"/>
      <c r="AL1065" s="154"/>
      <c r="AM1065" s="154"/>
      <c r="AN1065" s="154"/>
      <c r="AO1065" s="154"/>
      <c r="AP1065" s="154"/>
      <c r="AQ1065" s="189"/>
    </row>
    <row r="1066" spans="1:43" s="2" customFormat="1" x14ac:dyDescent="0.3">
      <c r="A1066" s="22"/>
      <c r="B1066" s="183"/>
      <c r="C1066" s="184"/>
      <c r="D1066" s="185"/>
      <c r="E1066" s="186"/>
      <c r="F1066" s="158"/>
      <c r="G1066" s="159"/>
      <c r="H1066" s="187"/>
      <c r="I1066" s="147"/>
      <c r="J1066" s="147"/>
      <c r="K1066" s="161"/>
      <c r="L1066" s="159"/>
      <c r="M1066" s="188"/>
      <c r="N1066" s="154"/>
      <c r="O1066" s="22"/>
      <c r="P1066" s="22"/>
      <c r="Q1066" s="22"/>
      <c r="R1066" s="22"/>
      <c r="S1066" s="22"/>
      <c r="T1066" s="22"/>
      <c r="U1066" s="22"/>
      <c r="V1066" s="22"/>
      <c r="W1066" s="22"/>
      <c r="X1066" s="146"/>
      <c r="Y1066" s="146"/>
      <c r="Z1066" s="146"/>
      <c r="AA1066" s="146"/>
      <c r="AB1066" s="146"/>
      <c r="AC1066" s="154"/>
      <c r="AD1066" s="150"/>
      <c r="AE1066" s="151"/>
      <c r="AF1066" s="154"/>
      <c r="AG1066" s="154"/>
      <c r="AH1066" s="154"/>
      <c r="AI1066" s="154"/>
      <c r="AJ1066" s="153"/>
      <c r="AK1066" s="154"/>
      <c r="AL1066" s="154"/>
      <c r="AM1066" s="154"/>
      <c r="AN1066" s="154"/>
      <c r="AO1066" s="154"/>
      <c r="AP1066" s="154"/>
      <c r="AQ1066" s="189"/>
    </row>
    <row r="1067" spans="1:43" s="2" customFormat="1" x14ac:dyDescent="0.3">
      <c r="A1067" s="22"/>
      <c r="B1067" s="183"/>
      <c r="C1067" s="184"/>
      <c r="D1067" s="185"/>
      <c r="E1067" s="186"/>
      <c r="F1067" s="158"/>
      <c r="G1067" s="159"/>
      <c r="H1067" s="187"/>
      <c r="I1067" s="147"/>
      <c r="J1067" s="147"/>
      <c r="K1067" s="161"/>
      <c r="L1067" s="159"/>
      <c r="M1067" s="188"/>
      <c r="N1067" s="154"/>
      <c r="O1067" s="22"/>
      <c r="P1067" s="22"/>
      <c r="Q1067" s="22"/>
      <c r="R1067" s="22"/>
      <c r="S1067" s="22"/>
      <c r="T1067" s="22"/>
      <c r="U1067" s="22"/>
      <c r="V1067" s="22"/>
      <c r="W1067" s="22"/>
      <c r="X1067" s="146"/>
      <c r="Y1067" s="146"/>
      <c r="Z1067" s="146"/>
      <c r="AA1067" s="146"/>
      <c r="AB1067" s="146"/>
      <c r="AC1067" s="154"/>
      <c r="AD1067" s="150"/>
      <c r="AE1067" s="151"/>
      <c r="AF1067" s="154"/>
      <c r="AG1067" s="154"/>
      <c r="AH1067" s="154"/>
      <c r="AI1067" s="154"/>
      <c r="AJ1067" s="153"/>
      <c r="AK1067" s="154"/>
      <c r="AL1067" s="154"/>
      <c r="AM1067" s="154"/>
      <c r="AN1067" s="154"/>
      <c r="AO1067" s="154"/>
      <c r="AP1067" s="154"/>
      <c r="AQ1067" s="189"/>
    </row>
    <row r="1068" spans="1:43" s="2" customFormat="1" x14ac:dyDescent="0.3">
      <c r="A1068" s="22"/>
      <c r="B1068" s="183"/>
      <c r="C1068" s="184"/>
      <c r="D1068" s="185"/>
      <c r="E1068" s="186"/>
      <c r="F1068" s="158"/>
      <c r="G1068" s="159"/>
      <c r="H1068" s="187"/>
      <c r="I1068" s="147"/>
      <c r="J1068" s="147"/>
      <c r="K1068" s="161"/>
      <c r="L1068" s="159"/>
      <c r="M1068" s="188"/>
      <c r="N1068" s="154"/>
      <c r="O1068" s="22"/>
      <c r="P1068" s="22"/>
      <c r="Q1068" s="22"/>
      <c r="R1068" s="22"/>
      <c r="S1068" s="22"/>
      <c r="T1068" s="22"/>
      <c r="U1068" s="22"/>
      <c r="V1068" s="22"/>
      <c r="W1068" s="22"/>
      <c r="X1068" s="146"/>
      <c r="Y1068" s="146"/>
      <c r="Z1068" s="146"/>
      <c r="AA1068" s="146"/>
      <c r="AB1068" s="146"/>
      <c r="AC1068" s="154"/>
      <c r="AD1068" s="150"/>
      <c r="AE1068" s="151"/>
      <c r="AF1068" s="154"/>
      <c r="AG1068" s="154"/>
      <c r="AH1068" s="154"/>
      <c r="AI1068" s="154"/>
      <c r="AJ1068" s="153"/>
      <c r="AK1068" s="154"/>
      <c r="AL1068" s="154"/>
      <c r="AM1068" s="154"/>
      <c r="AN1068" s="154"/>
      <c r="AO1068" s="154"/>
      <c r="AP1068" s="154"/>
      <c r="AQ1068" s="189"/>
    </row>
    <row r="1069" spans="1:43" s="2" customFormat="1" x14ac:dyDescent="0.3">
      <c r="A1069" s="22"/>
      <c r="B1069" s="183"/>
      <c r="C1069" s="184"/>
      <c r="D1069" s="185"/>
      <c r="E1069" s="186"/>
      <c r="F1069" s="158"/>
      <c r="G1069" s="159"/>
      <c r="H1069" s="187"/>
      <c r="I1069" s="147"/>
      <c r="J1069" s="147"/>
      <c r="K1069" s="161"/>
      <c r="L1069" s="159"/>
      <c r="M1069" s="188"/>
      <c r="N1069" s="154"/>
      <c r="O1069" s="22"/>
      <c r="P1069" s="22"/>
      <c r="Q1069" s="22"/>
      <c r="R1069" s="22"/>
      <c r="S1069" s="22"/>
      <c r="T1069" s="22"/>
      <c r="U1069" s="22"/>
      <c r="V1069" s="22"/>
      <c r="W1069" s="22"/>
      <c r="X1069" s="146"/>
      <c r="Y1069" s="146"/>
      <c r="Z1069" s="146"/>
      <c r="AA1069" s="146"/>
      <c r="AB1069" s="146"/>
      <c r="AC1069" s="154"/>
      <c r="AD1069" s="150"/>
      <c r="AE1069" s="151"/>
      <c r="AF1069" s="154"/>
      <c r="AG1069" s="154"/>
      <c r="AH1069" s="154"/>
      <c r="AI1069" s="154"/>
      <c r="AJ1069" s="153"/>
      <c r="AK1069" s="154"/>
      <c r="AL1069" s="154"/>
      <c r="AM1069" s="154"/>
      <c r="AN1069" s="154"/>
      <c r="AO1069" s="154"/>
      <c r="AP1069" s="154"/>
      <c r="AQ1069" s="189"/>
    </row>
    <row r="1070" spans="1:43" s="2" customFormat="1" x14ac:dyDescent="0.3">
      <c r="A1070" s="22"/>
      <c r="B1070" s="183"/>
      <c r="C1070" s="184"/>
      <c r="D1070" s="185"/>
      <c r="E1070" s="186"/>
      <c r="F1070" s="158"/>
      <c r="G1070" s="159"/>
      <c r="H1070" s="187"/>
      <c r="I1070" s="147"/>
      <c r="J1070" s="147"/>
      <c r="K1070" s="161"/>
      <c r="L1070" s="159"/>
      <c r="M1070" s="188"/>
      <c r="N1070" s="154"/>
      <c r="O1070" s="22"/>
      <c r="P1070" s="22"/>
      <c r="Q1070" s="22"/>
      <c r="R1070" s="22"/>
      <c r="S1070" s="22"/>
      <c r="T1070" s="22"/>
      <c r="U1070" s="22"/>
      <c r="V1070" s="22"/>
      <c r="W1070" s="22"/>
      <c r="X1070" s="146"/>
      <c r="Y1070" s="146"/>
      <c r="Z1070" s="146"/>
      <c r="AA1070" s="146"/>
      <c r="AB1070" s="146"/>
      <c r="AC1070" s="154"/>
      <c r="AD1070" s="150"/>
      <c r="AE1070" s="151"/>
      <c r="AF1070" s="154"/>
      <c r="AG1070" s="154"/>
      <c r="AH1070" s="154"/>
      <c r="AI1070" s="154"/>
      <c r="AJ1070" s="153"/>
      <c r="AK1070" s="154"/>
      <c r="AL1070" s="154"/>
      <c r="AM1070" s="154"/>
      <c r="AN1070" s="154"/>
      <c r="AO1070" s="154"/>
      <c r="AP1070" s="154"/>
      <c r="AQ1070" s="189"/>
    </row>
    <row r="1071" spans="1:43" s="2" customFormat="1" x14ac:dyDescent="0.3">
      <c r="A1071" s="22"/>
      <c r="B1071" s="183"/>
      <c r="C1071" s="184"/>
      <c r="D1071" s="185"/>
      <c r="E1071" s="186"/>
      <c r="F1071" s="158"/>
      <c r="G1071" s="159"/>
      <c r="H1071" s="187"/>
      <c r="I1071" s="147"/>
      <c r="J1071" s="147"/>
      <c r="K1071" s="161"/>
      <c r="L1071" s="159"/>
      <c r="M1071" s="188"/>
      <c r="N1071" s="154"/>
      <c r="O1071" s="22"/>
      <c r="P1071" s="22"/>
      <c r="Q1071" s="22"/>
      <c r="R1071" s="22"/>
      <c r="S1071" s="22"/>
      <c r="T1071" s="22"/>
      <c r="U1071" s="22"/>
      <c r="V1071" s="22"/>
      <c r="W1071" s="22"/>
      <c r="X1071" s="146"/>
      <c r="Y1071" s="146"/>
      <c r="Z1071" s="146"/>
      <c r="AA1071" s="146"/>
      <c r="AB1071" s="146"/>
      <c r="AC1071" s="154"/>
      <c r="AD1071" s="150"/>
      <c r="AE1071" s="151"/>
      <c r="AF1071" s="154"/>
      <c r="AG1071" s="154"/>
      <c r="AH1071" s="154"/>
      <c r="AI1071" s="154"/>
      <c r="AJ1071" s="153"/>
      <c r="AK1071" s="154"/>
      <c r="AL1071" s="154"/>
      <c r="AM1071" s="154"/>
      <c r="AN1071" s="154"/>
      <c r="AO1071" s="154"/>
      <c r="AP1071" s="154"/>
      <c r="AQ1071" s="189"/>
    </row>
    <row r="1072" spans="1:43" s="2" customFormat="1" x14ac:dyDescent="0.3">
      <c r="A1072" s="22"/>
      <c r="B1072" s="183"/>
      <c r="C1072" s="184"/>
      <c r="D1072" s="185"/>
      <c r="E1072" s="186"/>
      <c r="F1072" s="158"/>
      <c r="G1072" s="159"/>
      <c r="H1072" s="187"/>
      <c r="I1072" s="147"/>
      <c r="J1072" s="147"/>
      <c r="K1072" s="161"/>
      <c r="L1072" s="159"/>
      <c r="M1072" s="188"/>
      <c r="N1072" s="154"/>
      <c r="O1072" s="22"/>
      <c r="P1072" s="22"/>
      <c r="Q1072" s="22"/>
      <c r="R1072" s="22"/>
      <c r="S1072" s="22"/>
      <c r="T1072" s="22"/>
      <c r="U1072" s="22"/>
      <c r="V1072" s="22"/>
      <c r="W1072" s="22"/>
      <c r="X1072" s="146"/>
      <c r="Y1072" s="146"/>
      <c r="Z1072" s="146"/>
      <c r="AA1072" s="146"/>
      <c r="AB1072" s="146"/>
      <c r="AC1072" s="154"/>
      <c r="AD1072" s="150"/>
      <c r="AE1072" s="151"/>
      <c r="AF1072" s="154"/>
      <c r="AG1072" s="154"/>
      <c r="AH1072" s="154"/>
      <c r="AI1072" s="154"/>
      <c r="AJ1072" s="153"/>
      <c r="AK1072" s="154"/>
      <c r="AL1072" s="154"/>
      <c r="AM1072" s="154"/>
      <c r="AN1072" s="154"/>
      <c r="AO1072" s="154"/>
      <c r="AP1072" s="154"/>
      <c r="AQ1072" s="189"/>
    </row>
    <row r="1073" spans="1:43" s="2" customFormat="1" x14ac:dyDescent="0.3">
      <c r="A1073" s="22"/>
      <c r="B1073" s="183"/>
      <c r="C1073" s="184"/>
      <c r="D1073" s="185"/>
      <c r="E1073" s="186"/>
      <c r="F1073" s="158"/>
      <c r="G1073" s="159"/>
      <c r="H1073" s="187"/>
      <c r="I1073" s="147"/>
      <c r="J1073" s="147"/>
      <c r="K1073" s="161"/>
      <c r="L1073" s="159"/>
      <c r="M1073" s="188"/>
      <c r="N1073" s="154"/>
      <c r="O1073" s="22"/>
      <c r="P1073" s="22"/>
      <c r="Q1073" s="22"/>
      <c r="R1073" s="22"/>
      <c r="S1073" s="22"/>
      <c r="T1073" s="22"/>
      <c r="U1073" s="22"/>
      <c r="V1073" s="22"/>
      <c r="W1073" s="22"/>
      <c r="X1073" s="146"/>
      <c r="Y1073" s="146"/>
      <c r="Z1073" s="146"/>
      <c r="AA1073" s="146"/>
      <c r="AB1073" s="146"/>
      <c r="AC1073" s="154"/>
      <c r="AD1073" s="150"/>
      <c r="AE1073" s="151"/>
      <c r="AF1073" s="154"/>
      <c r="AG1073" s="154"/>
      <c r="AH1073" s="154"/>
      <c r="AI1073" s="154"/>
      <c r="AJ1073" s="153"/>
      <c r="AK1073" s="154"/>
      <c r="AL1073" s="154"/>
      <c r="AM1073" s="154"/>
      <c r="AN1073" s="154"/>
      <c r="AO1073" s="154"/>
      <c r="AP1073" s="154"/>
      <c r="AQ1073" s="189"/>
    </row>
    <row r="1074" spans="1:43" s="2" customFormat="1" x14ac:dyDescent="0.3">
      <c r="A1074" s="22"/>
      <c r="B1074" s="183"/>
      <c r="C1074" s="184"/>
      <c r="D1074" s="185"/>
      <c r="E1074" s="186"/>
      <c r="F1074" s="158"/>
      <c r="G1074" s="159"/>
      <c r="H1074" s="187"/>
      <c r="I1074" s="147"/>
      <c r="J1074" s="147"/>
      <c r="K1074" s="161"/>
      <c r="L1074" s="159"/>
      <c r="M1074" s="188"/>
      <c r="N1074" s="154"/>
      <c r="O1074" s="22"/>
      <c r="P1074" s="22"/>
      <c r="Q1074" s="22"/>
      <c r="R1074" s="22"/>
      <c r="S1074" s="22"/>
      <c r="T1074" s="22"/>
      <c r="U1074" s="22"/>
      <c r="V1074" s="22"/>
      <c r="W1074" s="22"/>
      <c r="X1074" s="146"/>
      <c r="Y1074" s="146"/>
      <c r="Z1074" s="146"/>
      <c r="AA1074" s="146"/>
      <c r="AB1074" s="146"/>
      <c r="AC1074" s="154"/>
      <c r="AD1074" s="150"/>
      <c r="AE1074" s="151"/>
      <c r="AF1074" s="154"/>
      <c r="AG1074" s="154"/>
      <c r="AH1074" s="154"/>
      <c r="AI1074" s="154"/>
      <c r="AJ1074" s="153"/>
      <c r="AK1074" s="154"/>
      <c r="AL1074" s="154"/>
      <c r="AM1074" s="154"/>
      <c r="AN1074" s="154"/>
      <c r="AO1074" s="154"/>
      <c r="AP1074" s="154"/>
      <c r="AQ1074" s="189"/>
    </row>
    <row r="1075" spans="1:43" s="2" customFormat="1" x14ac:dyDescent="0.3">
      <c r="A1075" s="22"/>
      <c r="B1075" s="183"/>
      <c r="C1075" s="184"/>
      <c r="D1075" s="185"/>
      <c r="E1075" s="186"/>
      <c r="F1075" s="158"/>
      <c r="G1075" s="159"/>
      <c r="H1075" s="187"/>
      <c r="I1075" s="147"/>
      <c r="J1075" s="147"/>
      <c r="K1075" s="161"/>
      <c r="L1075" s="159"/>
      <c r="M1075" s="188"/>
      <c r="N1075" s="154"/>
      <c r="O1075" s="22"/>
      <c r="P1075" s="22"/>
      <c r="Q1075" s="22"/>
      <c r="R1075" s="22"/>
      <c r="S1075" s="22"/>
      <c r="T1075" s="22"/>
      <c r="U1075" s="22"/>
      <c r="V1075" s="22"/>
      <c r="W1075" s="22"/>
      <c r="X1075" s="146"/>
      <c r="Y1075" s="146"/>
      <c r="Z1075" s="146"/>
      <c r="AA1075" s="146"/>
      <c r="AB1075" s="146"/>
      <c r="AC1075" s="154"/>
      <c r="AD1075" s="150"/>
      <c r="AE1075" s="151"/>
      <c r="AF1075" s="154"/>
      <c r="AG1075" s="154"/>
      <c r="AH1075" s="154"/>
      <c r="AI1075" s="154"/>
      <c r="AJ1075" s="153"/>
      <c r="AK1075" s="154"/>
      <c r="AL1075" s="154"/>
      <c r="AM1075" s="154"/>
      <c r="AN1075" s="154"/>
      <c r="AO1075" s="154"/>
      <c r="AP1075" s="154"/>
      <c r="AQ1075" s="189"/>
    </row>
    <row r="1076" spans="1:43" s="2" customFormat="1" x14ac:dyDescent="0.3">
      <c r="A1076" s="22"/>
      <c r="B1076" s="183"/>
      <c r="C1076" s="184"/>
      <c r="D1076" s="185"/>
      <c r="E1076" s="186"/>
      <c r="F1076" s="158"/>
      <c r="G1076" s="159"/>
      <c r="H1076" s="187"/>
      <c r="I1076" s="147"/>
      <c r="J1076" s="147"/>
      <c r="K1076" s="161"/>
      <c r="L1076" s="159"/>
      <c r="M1076" s="188"/>
      <c r="N1076" s="154"/>
      <c r="O1076" s="22"/>
      <c r="P1076" s="22"/>
      <c r="Q1076" s="22"/>
      <c r="R1076" s="22"/>
      <c r="S1076" s="22"/>
      <c r="T1076" s="22"/>
      <c r="U1076" s="22"/>
      <c r="V1076" s="22"/>
      <c r="W1076" s="22"/>
      <c r="X1076" s="146"/>
      <c r="Y1076" s="146"/>
      <c r="Z1076" s="146"/>
      <c r="AA1076" s="146"/>
      <c r="AB1076" s="146"/>
      <c r="AC1076" s="154"/>
      <c r="AD1076" s="150"/>
      <c r="AE1076" s="151"/>
      <c r="AF1076" s="154"/>
      <c r="AG1076" s="154"/>
      <c r="AH1076" s="154"/>
      <c r="AI1076" s="154"/>
      <c r="AJ1076" s="153"/>
      <c r="AK1076" s="154"/>
      <c r="AL1076" s="154"/>
      <c r="AM1076" s="154"/>
      <c r="AN1076" s="154"/>
      <c r="AO1076" s="154"/>
      <c r="AP1076" s="154"/>
      <c r="AQ1076" s="189"/>
    </row>
    <row r="1077" spans="1:43" s="2" customFormat="1" x14ac:dyDescent="0.3">
      <c r="A1077" s="22"/>
      <c r="B1077" s="183"/>
      <c r="C1077" s="184"/>
      <c r="D1077" s="185"/>
      <c r="E1077" s="186"/>
      <c r="F1077" s="158"/>
      <c r="G1077" s="159"/>
      <c r="H1077" s="187"/>
      <c r="I1077" s="147"/>
      <c r="J1077" s="147"/>
      <c r="K1077" s="161"/>
      <c r="L1077" s="159"/>
      <c r="M1077" s="188"/>
      <c r="N1077" s="154"/>
      <c r="O1077" s="22"/>
      <c r="P1077" s="22"/>
      <c r="Q1077" s="22"/>
      <c r="R1077" s="22"/>
      <c r="S1077" s="22"/>
      <c r="T1077" s="22"/>
      <c r="U1077" s="22"/>
      <c r="V1077" s="22"/>
      <c r="W1077" s="22"/>
      <c r="X1077" s="146"/>
      <c r="Y1077" s="146"/>
      <c r="Z1077" s="146"/>
      <c r="AA1077" s="146"/>
      <c r="AB1077" s="146"/>
      <c r="AC1077" s="154"/>
      <c r="AD1077" s="150"/>
      <c r="AE1077" s="151"/>
      <c r="AF1077" s="154"/>
      <c r="AG1077" s="154"/>
      <c r="AH1077" s="154"/>
      <c r="AI1077" s="154"/>
      <c r="AJ1077" s="153"/>
      <c r="AK1077" s="154"/>
      <c r="AL1077" s="154"/>
      <c r="AM1077" s="154"/>
      <c r="AN1077" s="154"/>
      <c r="AO1077" s="154"/>
      <c r="AP1077" s="154"/>
      <c r="AQ1077" s="189"/>
    </row>
    <row r="1078" spans="1:43" s="2" customFormat="1" x14ac:dyDescent="0.3">
      <c r="A1078" s="22"/>
      <c r="B1078" s="183"/>
      <c r="C1078" s="184"/>
      <c r="D1078" s="185"/>
      <c r="E1078" s="186"/>
      <c r="F1078" s="158"/>
      <c r="G1078" s="159"/>
      <c r="H1078" s="187"/>
      <c r="I1078" s="147"/>
      <c r="J1078" s="147"/>
      <c r="K1078" s="161"/>
      <c r="L1078" s="159"/>
      <c r="M1078" s="188"/>
      <c r="N1078" s="154"/>
      <c r="O1078" s="22"/>
      <c r="P1078" s="22"/>
      <c r="Q1078" s="22"/>
      <c r="R1078" s="22"/>
      <c r="S1078" s="22"/>
      <c r="T1078" s="22"/>
      <c r="U1078" s="22"/>
      <c r="V1078" s="22"/>
      <c r="W1078" s="22"/>
      <c r="X1078" s="146"/>
      <c r="Y1078" s="146"/>
      <c r="Z1078" s="146"/>
      <c r="AA1078" s="146"/>
      <c r="AB1078" s="146"/>
      <c r="AC1078" s="154"/>
      <c r="AD1078" s="150"/>
      <c r="AE1078" s="151"/>
      <c r="AF1078" s="154"/>
      <c r="AG1078" s="154"/>
      <c r="AH1078" s="154"/>
      <c r="AI1078" s="154"/>
      <c r="AJ1078" s="153"/>
      <c r="AK1078" s="154"/>
      <c r="AL1078" s="154"/>
      <c r="AM1078" s="154"/>
      <c r="AN1078" s="154"/>
      <c r="AO1078" s="154"/>
      <c r="AP1078" s="154"/>
      <c r="AQ1078" s="189"/>
    </row>
    <row r="1079" spans="1:43" s="2" customFormat="1" x14ac:dyDescent="0.3">
      <c r="A1079" s="22"/>
      <c r="B1079" s="183"/>
      <c r="C1079" s="184"/>
      <c r="D1079" s="185"/>
      <c r="E1079" s="186"/>
      <c r="F1079" s="158"/>
      <c r="G1079" s="159"/>
      <c r="H1079" s="187"/>
      <c r="I1079" s="147"/>
      <c r="J1079" s="147"/>
      <c r="K1079" s="161"/>
      <c r="L1079" s="159"/>
      <c r="M1079" s="188"/>
      <c r="N1079" s="154"/>
      <c r="O1079" s="22"/>
      <c r="P1079" s="22"/>
      <c r="Q1079" s="22"/>
      <c r="R1079" s="22"/>
      <c r="S1079" s="22"/>
      <c r="T1079" s="22"/>
      <c r="U1079" s="22"/>
      <c r="V1079" s="22"/>
      <c r="W1079" s="22"/>
      <c r="X1079" s="146"/>
      <c r="Y1079" s="146"/>
      <c r="Z1079" s="146"/>
      <c r="AA1079" s="146"/>
      <c r="AB1079" s="146"/>
      <c r="AC1079" s="154"/>
      <c r="AD1079" s="150"/>
      <c r="AE1079" s="151"/>
      <c r="AF1079" s="154"/>
      <c r="AG1079" s="154"/>
      <c r="AH1079" s="154"/>
      <c r="AI1079" s="154"/>
      <c r="AJ1079" s="153"/>
      <c r="AK1079" s="154"/>
      <c r="AL1079" s="154"/>
      <c r="AM1079" s="154"/>
      <c r="AN1079" s="154"/>
      <c r="AO1079" s="154"/>
      <c r="AP1079" s="154"/>
      <c r="AQ1079" s="189"/>
    </row>
    <row r="1080" spans="1:43" s="2" customFormat="1" x14ac:dyDescent="0.3">
      <c r="A1080" s="22"/>
      <c r="B1080" s="183"/>
      <c r="C1080" s="184"/>
      <c r="D1080" s="185"/>
      <c r="E1080" s="186"/>
      <c r="F1080" s="158"/>
      <c r="G1080" s="159"/>
      <c r="H1080" s="187"/>
      <c r="I1080" s="147"/>
      <c r="J1080" s="147"/>
      <c r="K1080" s="161"/>
      <c r="L1080" s="159"/>
      <c r="M1080" s="188"/>
      <c r="N1080" s="154"/>
      <c r="O1080" s="22"/>
      <c r="P1080" s="22"/>
      <c r="Q1080" s="22"/>
      <c r="R1080" s="22"/>
      <c r="S1080" s="22"/>
      <c r="T1080" s="22"/>
      <c r="U1080" s="22"/>
      <c r="V1080" s="22"/>
      <c r="W1080" s="22"/>
      <c r="X1080" s="146"/>
      <c r="Y1080" s="146"/>
      <c r="Z1080" s="146"/>
      <c r="AA1080" s="146"/>
      <c r="AB1080" s="146"/>
      <c r="AC1080" s="154"/>
      <c r="AD1080" s="150"/>
      <c r="AE1080" s="151"/>
      <c r="AF1080" s="154"/>
      <c r="AG1080" s="154"/>
      <c r="AH1080" s="154"/>
      <c r="AI1080" s="154"/>
      <c r="AJ1080" s="153"/>
      <c r="AK1080" s="154"/>
      <c r="AL1080" s="154"/>
      <c r="AM1080" s="154"/>
      <c r="AN1080" s="154"/>
      <c r="AO1080" s="154"/>
      <c r="AP1080" s="154"/>
      <c r="AQ1080" s="189"/>
    </row>
    <row r="1081" spans="1:43" s="2" customFormat="1" x14ac:dyDescent="0.3">
      <c r="A1081" s="22"/>
      <c r="B1081" s="183"/>
      <c r="C1081" s="184"/>
      <c r="D1081" s="185"/>
      <c r="E1081" s="186"/>
      <c r="F1081" s="158"/>
      <c r="G1081" s="159"/>
      <c r="H1081" s="187"/>
      <c r="I1081" s="147"/>
      <c r="J1081" s="147"/>
      <c r="K1081" s="161"/>
      <c r="L1081" s="159"/>
      <c r="M1081" s="188"/>
      <c r="N1081" s="154"/>
      <c r="O1081" s="22"/>
      <c r="P1081" s="22"/>
      <c r="Q1081" s="22"/>
      <c r="R1081" s="22"/>
      <c r="S1081" s="22"/>
      <c r="T1081" s="22"/>
      <c r="U1081" s="22"/>
      <c r="V1081" s="22"/>
      <c r="W1081" s="22"/>
      <c r="X1081" s="146"/>
      <c r="Y1081" s="146"/>
      <c r="Z1081" s="146"/>
      <c r="AA1081" s="146"/>
      <c r="AB1081" s="146"/>
      <c r="AC1081" s="154"/>
      <c r="AD1081" s="150"/>
      <c r="AE1081" s="151"/>
      <c r="AF1081" s="154"/>
      <c r="AG1081" s="154"/>
      <c r="AH1081" s="154"/>
      <c r="AI1081" s="154"/>
      <c r="AJ1081" s="153"/>
      <c r="AK1081" s="154"/>
      <c r="AL1081" s="154"/>
      <c r="AM1081" s="154"/>
      <c r="AN1081" s="154"/>
      <c r="AO1081" s="154"/>
      <c r="AP1081" s="154"/>
      <c r="AQ1081" s="189"/>
    </row>
    <row r="1082" spans="1:43" s="2" customFormat="1" x14ac:dyDescent="0.3">
      <c r="A1082" s="22"/>
      <c r="B1082" s="183"/>
      <c r="C1082" s="184"/>
      <c r="D1082" s="185"/>
      <c r="E1082" s="186"/>
      <c r="F1082" s="158"/>
      <c r="G1082" s="159"/>
      <c r="H1082" s="187"/>
      <c r="I1082" s="147"/>
      <c r="J1082" s="147"/>
      <c r="K1082" s="161"/>
      <c r="L1082" s="159"/>
      <c r="M1082" s="188"/>
      <c r="N1082" s="154"/>
      <c r="O1082" s="22"/>
      <c r="P1082" s="22"/>
      <c r="Q1082" s="22"/>
      <c r="R1082" s="22"/>
      <c r="S1082" s="22"/>
      <c r="T1082" s="22"/>
      <c r="U1082" s="22"/>
      <c r="V1082" s="22"/>
      <c r="W1082" s="22"/>
      <c r="X1082" s="146"/>
      <c r="Y1082" s="146"/>
      <c r="Z1082" s="146"/>
      <c r="AA1082" s="146"/>
      <c r="AB1082" s="146"/>
      <c r="AC1082" s="154"/>
      <c r="AD1082" s="150"/>
      <c r="AE1082" s="151"/>
      <c r="AF1082" s="154"/>
      <c r="AG1082" s="154"/>
      <c r="AH1082" s="154"/>
      <c r="AI1082" s="154"/>
      <c r="AJ1082" s="153"/>
      <c r="AK1082" s="154"/>
      <c r="AL1082" s="154"/>
      <c r="AM1082" s="154"/>
      <c r="AN1082" s="154"/>
      <c r="AO1082" s="154"/>
      <c r="AP1082" s="154"/>
      <c r="AQ1082" s="189"/>
    </row>
    <row r="1083" spans="1:43" s="2" customFormat="1" x14ac:dyDescent="0.3">
      <c r="A1083" s="22"/>
      <c r="B1083" s="183"/>
      <c r="C1083" s="184"/>
      <c r="D1083" s="185"/>
      <c r="E1083" s="186"/>
      <c r="F1083" s="158"/>
      <c r="G1083" s="159"/>
      <c r="H1083" s="187"/>
      <c r="I1083" s="147"/>
      <c r="J1083" s="147"/>
      <c r="K1083" s="161"/>
      <c r="L1083" s="159"/>
      <c r="M1083" s="188"/>
      <c r="N1083" s="154"/>
      <c r="O1083" s="22"/>
      <c r="P1083" s="22"/>
      <c r="Q1083" s="22"/>
      <c r="R1083" s="22"/>
      <c r="S1083" s="22"/>
      <c r="T1083" s="22"/>
      <c r="U1083" s="22"/>
      <c r="V1083" s="22"/>
      <c r="W1083" s="22"/>
      <c r="X1083" s="146"/>
      <c r="Y1083" s="146"/>
      <c r="Z1083" s="146"/>
      <c r="AA1083" s="146"/>
      <c r="AB1083" s="146"/>
      <c r="AC1083" s="154"/>
      <c r="AD1083" s="150"/>
      <c r="AE1083" s="151"/>
      <c r="AF1083" s="154"/>
      <c r="AG1083" s="154"/>
      <c r="AH1083" s="154"/>
      <c r="AI1083" s="154"/>
      <c r="AJ1083" s="153"/>
      <c r="AK1083" s="154"/>
      <c r="AL1083" s="154"/>
      <c r="AM1083" s="154"/>
      <c r="AN1083" s="154"/>
      <c r="AO1083" s="154"/>
      <c r="AP1083" s="154"/>
      <c r="AQ1083" s="189"/>
    </row>
    <row r="1084" spans="1:43" s="2" customFormat="1" x14ac:dyDescent="0.3">
      <c r="A1084" s="22"/>
      <c r="B1084" s="183"/>
      <c r="C1084" s="184"/>
      <c r="D1084" s="185"/>
      <c r="E1084" s="186"/>
      <c r="F1084" s="158"/>
      <c r="G1084" s="159"/>
      <c r="H1084" s="187"/>
      <c r="I1084" s="147"/>
      <c r="J1084" s="147"/>
      <c r="K1084" s="161"/>
      <c r="L1084" s="159"/>
      <c r="M1084" s="188"/>
      <c r="N1084" s="154"/>
      <c r="O1084" s="22"/>
      <c r="P1084" s="22"/>
      <c r="Q1084" s="22"/>
      <c r="R1084" s="22"/>
      <c r="S1084" s="22"/>
      <c r="T1084" s="22"/>
      <c r="U1084" s="22"/>
      <c r="V1084" s="22"/>
      <c r="W1084" s="22"/>
      <c r="X1084" s="146"/>
      <c r="Y1084" s="146"/>
      <c r="Z1084" s="146"/>
      <c r="AA1084" s="146"/>
      <c r="AB1084" s="146"/>
      <c r="AC1084" s="154"/>
      <c r="AD1084" s="150"/>
      <c r="AE1084" s="151"/>
      <c r="AF1084" s="154"/>
      <c r="AG1084" s="154"/>
      <c r="AH1084" s="154"/>
      <c r="AI1084" s="154"/>
      <c r="AJ1084" s="153"/>
      <c r="AK1084" s="154"/>
      <c r="AL1084" s="154"/>
      <c r="AM1084" s="154"/>
      <c r="AN1084" s="154"/>
      <c r="AO1084" s="154"/>
      <c r="AP1084" s="154"/>
      <c r="AQ1084" s="189"/>
    </row>
    <row r="1085" spans="1:43" s="2" customFormat="1" x14ac:dyDescent="0.3">
      <c r="A1085" s="22"/>
      <c r="B1085" s="183"/>
      <c r="C1085" s="184"/>
      <c r="D1085" s="185"/>
      <c r="E1085" s="186"/>
      <c r="F1085" s="158"/>
      <c r="G1085" s="159"/>
      <c r="H1085" s="187"/>
      <c r="I1085" s="147"/>
      <c r="J1085" s="147"/>
      <c r="K1085" s="161"/>
      <c r="L1085" s="159"/>
      <c r="M1085" s="188"/>
      <c r="N1085" s="154"/>
      <c r="O1085" s="22"/>
      <c r="P1085" s="22"/>
      <c r="Q1085" s="22"/>
      <c r="R1085" s="22"/>
      <c r="S1085" s="22"/>
      <c r="T1085" s="22"/>
      <c r="U1085" s="22"/>
      <c r="V1085" s="22"/>
      <c r="W1085" s="22"/>
      <c r="X1085" s="146"/>
      <c r="Y1085" s="146"/>
      <c r="Z1085" s="146"/>
      <c r="AA1085" s="146"/>
      <c r="AB1085" s="146"/>
      <c r="AC1085" s="154"/>
      <c r="AD1085" s="150"/>
      <c r="AE1085" s="151"/>
      <c r="AF1085" s="154"/>
      <c r="AG1085" s="154"/>
      <c r="AH1085" s="154"/>
      <c r="AI1085" s="154"/>
      <c r="AJ1085" s="153"/>
      <c r="AK1085" s="154"/>
      <c r="AL1085" s="154"/>
      <c r="AM1085" s="154"/>
      <c r="AN1085" s="154"/>
      <c r="AO1085" s="154"/>
      <c r="AP1085" s="154"/>
      <c r="AQ1085" s="189"/>
    </row>
    <row r="1086" spans="1:43" s="2" customFormat="1" x14ac:dyDescent="0.3">
      <c r="A1086" s="22"/>
      <c r="B1086" s="183"/>
      <c r="C1086" s="184"/>
      <c r="D1086" s="185"/>
      <c r="E1086" s="186"/>
      <c r="F1086" s="158"/>
      <c r="G1086" s="159"/>
      <c r="H1086" s="187"/>
      <c r="I1086" s="147"/>
      <c r="J1086" s="147"/>
      <c r="K1086" s="161"/>
      <c r="L1086" s="159"/>
      <c r="M1086" s="188"/>
      <c r="N1086" s="154"/>
      <c r="O1086" s="22"/>
      <c r="P1086" s="22"/>
      <c r="Q1086" s="22"/>
      <c r="R1086" s="22"/>
      <c r="S1086" s="22"/>
      <c r="T1086" s="22"/>
      <c r="U1086" s="22"/>
      <c r="V1086" s="22"/>
      <c r="W1086" s="22"/>
      <c r="X1086" s="146"/>
      <c r="Y1086" s="146"/>
      <c r="Z1086" s="146"/>
      <c r="AA1086" s="146"/>
      <c r="AB1086" s="146"/>
      <c r="AC1086" s="154"/>
      <c r="AD1086" s="150"/>
      <c r="AE1086" s="151"/>
      <c r="AF1086" s="154"/>
      <c r="AG1086" s="154"/>
      <c r="AH1086" s="154"/>
      <c r="AI1086" s="154"/>
      <c r="AJ1086" s="153"/>
      <c r="AK1086" s="154"/>
      <c r="AL1086" s="154"/>
      <c r="AM1086" s="154"/>
      <c r="AN1086" s="154"/>
      <c r="AO1086" s="154"/>
      <c r="AP1086" s="154"/>
      <c r="AQ1086" s="189"/>
    </row>
    <row r="1087" spans="1:43" s="2" customFormat="1" x14ac:dyDescent="0.3">
      <c r="A1087" s="22"/>
      <c r="B1087" s="183"/>
      <c r="C1087" s="184"/>
      <c r="D1087" s="185"/>
      <c r="E1087" s="186"/>
      <c r="F1087" s="158"/>
      <c r="G1087" s="159"/>
      <c r="H1087" s="187"/>
      <c r="I1087" s="147"/>
      <c r="J1087" s="147"/>
      <c r="K1087" s="161"/>
      <c r="L1087" s="159"/>
      <c r="M1087" s="188"/>
      <c r="N1087" s="154"/>
      <c r="O1087" s="22"/>
      <c r="P1087" s="22"/>
      <c r="Q1087" s="22"/>
      <c r="R1087" s="22"/>
      <c r="S1087" s="22"/>
      <c r="T1087" s="22"/>
      <c r="U1087" s="22"/>
      <c r="V1087" s="22"/>
      <c r="W1087" s="22"/>
      <c r="X1087" s="146"/>
      <c r="Y1087" s="146"/>
      <c r="Z1087" s="146"/>
      <c r="AA1087" s="146"/>
      <c r="AB1087" s="146"/>
      <c r="AC1087" s="154"/>
      <c r="AD1087" s="150"/>
      <c r="AE1087" s="151"/>
      <c r="AF1087" s="154"/>
      <c r="AG1087" s="154"/>
      <c r="AH1087" s="154"/>
      <c r="AI1087" s="154"/>
      <c r="AJ1087" s="153"/>
      <c r="AK1087" s="154"/>
      <c r="AL1087" s="154"/>
      <c r="AM1087" s="154"/>
      <c r="AN1087" s="154"/>
      <c r="AO1087" s="154"/>
      <c r="AP1087" s="154"/>
      <c r="AQ1087" s="189"/>
    </row>
    <row r="1088" spans="1:43" s="2" customFormat="1" x14ac:dyDescent="0.3">
      <c r="A1088" s="22"/>
      <c r="B1088" s="183"/>
      <c r="C1088" s="184"/>
      <c r="D1088" s="185"/>
      <c r="E1088" s="186"/>
      <c r="F1088" s="158"/>
      <c r="G1088" s="159"/>
      <c r="H1088" s="187"/>
      <c r="I1088" s="147"/>
      <c r="J1088" s="147"/>
      <c r="K1088" s="161"/>
      <c r="L1088" s="159"/>
      <c r="M1088" s="188"/>
      <c r="N1088" s="154"/>
      <c r="O1088" s="22"/>
      <c r="P1088" s="22"/>
      <c r="Q1088" s="22"/>
      <c r="R1088" s="22"/>
      <c r="S1088" s="22"/>
      <c r="T1088" s="22"/>
      <c r="U1088" s="22"/>
      <c r="V1088" s="22"/>
      <c r="W1088" s="22"/>
      <c r="X1088" s="146"/>
      <c r="Y1088" s="146"/>
      <c r="Z1088" s="146"/>
      <c r="AA1088" s="146"/>
      <c r="AB1088" s="146"/>
      <c r="AC1088" s="154"/>
      <c r="AD1088" s="150"/>
      <c r="AE1088" s="151"/>
      <c r="AF1088" s="154"/>
      <c r="AG1088" s="154"/>
      <c r="AH1088" s="154"/>
      <c r="AI1088" s="154"/>
      <c r="AJ1088" s="153"/>
      <c r="AK1088" s="154"/>
      <c r="AL1088" s="154"/>
      <c r="AM1088" s="154"/>
      <c r="AN1088" s="154"/>
      <c r="AO1088" s="154"/>
      <c r="AP1088" s="154"/>
      <c r="AQ1088" s="189"/>
    </row>
    <row r="1089" spans="1:43" s="2" customFormat="1" x14ac:dyDescent="0.3">
      <c r="A1089" s="22"/>
      <c r="B1089" s="183"/>
      <c r="C1089" s="184"/>
      <c r="D1089" s="185"/>
      <c r="E1089" s="186"/>
      <c r="F1089" s="158"/>
      <c r="G1089" s="159"/>
      <c r="H1089" s="187"/>
      <c r="I1089" s="147"/>
      <c r="J1089" s="147"/>
      <c r="K1089" s="161"/>
      <c r="L1089" s="159"/>
      <c r="M1089" s="188"/>
      <c r="N1089" s="154"/>
      <c r="O1089" s="22"/>
      <c r="P1089" s="22"/>
      <c r="Q1089" s="22"/>
      <c r="R1089" s="22"/>
      <c r="S1089" s="22"/>
      <c r="T1089" s="22"/>
      <c r="U1089" s="22"/>
      <c r="V1089" s="22"/>
      <c r="W1089" s="22"/>
      <c r="X1089" s="146"/>
      <c r="Y1089" s="146"/>
      <c r="Z1089" s="146"/>
      <c r="AA1089" s="146"/>
      <c r="AB1089" s="146"/>
      <c r="AC1089" s="154"/>
      <c r="AD1089" s="150"/>
      <c r="AE1089" s="151"/>
      <c r="AF1089" s="154"/>
      <c r="AG1089" s="154"/>
      <c r="AH1089" s="154"/>
      <c r="AI1089" s="154"/>
      <c r="AJ1089" s="153"/>
      <c r="AK1089" s="154"/>
      <c r="AL1089" s="154"/>
      <c r="AM1089" s="154"/>
      <c r="AN1089" s="154"/>
      <c r="AO1089" s="154"/>
      <c r="AP1089" s="154"/>
      <c r="AQ1089" s="189"/>
    </row>
    <row r="1090" spans="1:43" s="2" customFormat="1" x14ac:dyDescent="0.3">
      <c r="A1090" s="22"/>
      <c r="B1090" s="183"/>
      <c r="C1090" s="184"/>
      <c r="D1090" s="185"/>
      <c r="E1090" s="186"/>
      <c r="F1090" s="158"/>
      <c r="G1090" s="159"/>
      <c r="H1090" s="187"/>
      <c r="I1090" s="147"/>
      <c r="J1090" s="147"/>
      <c r="K1090" s="161"/>
      <c r="L1090" s="159"/>
      <c r="M1090" s="188"/>
      <c r="N1090" s="154"/>
      <c r="O1090" s="22"/>
      <c r="P1090" s="22"/>
      <c r="Q1090" s="22"/>
      <c r="R1090" s="22"/>
      <c r="S1090" s="22"/>
      <c r="T1090" s="22"/>
      <c r="U1090" s="22"/>
      <c r="V1090" s="22"/>
      <c r="W1090" s="22"/>
      <c r="X1090" s="146"/>
      <c r="Y1090" s="146"/>
      <c r="Z1090" s="146"/>
      <c r="AA1090" s="146"/>
      <c r="AB1090" s="146"/>
      <c r="AC1090" s="154"/>
      <c r="AD1090" s="150"/>
      <c r="AE1090" s="151"/>
      <c r="AF1090" s="154"/>
      <c r="AG1090" s="154"/>
      <c r="AH1090" s="154"/>
      <c r="AI1090" s="154"/>
      <c r="AJ1090" s="153"/>
      <c r="AK1090" s="154"/>
      <c r="AL1090" s="154"/>
      <c r="AM1090" s="154"/>
      <c r="AN1090" s="154"/>
      <c r="AO1090" s="154"/>
      <c r="AP1090" s="154"/>
      <c r="AQ1090" s="189"/>
    </row>
    <row r="1091" spans="1:43" s="2" customFormat="1" x14ac:dyDescent="0.3">
      <c r="A1091" s="22"/>
      <c r="B1091" s="183"/>
      <c r="C1091" s="184"/>
      <c r="D1091" s="185"/>
      <c r="E1091" s="186"/>
      <c r="F1091" s="158"/>
      <c r="G1091" s="159"/>
      <c r="H1091" s="187"/>
      <c r="I1091" s="147"/>
      <c r="J1091" s="147"/>
      <c r="K1091" s="161"/>
      <c r="L1091" s="159"/>
      <c r="M1091" s="188"/>
      <c r="N1091" s="154"/>
      <c r="O1091" s="22"/>
      <c r="P1091" s="22"/>
      <c r="Q1091" s="22"/>
      <c r="R1091" s="22"/>
      <c r="S1091" s="22"/>
      <c r="T1091" s="22"/>
      <c r="U1091" s="22"/>
      <c r="V1091" s="22"/>
      <c r="W1091" s="22"/>
      <c r="X1091" s="146"/>
      <c r="Y1091" s="146"/>
      <c r="Z1091" s="146"/>
      <c r="AA1091" s="146"/>
      <c r="AB1091" s="146"/>
      <c r="AC1091" s="154"/>
      <c r="AD1091" s="150"/>
      <c r="AE1091" s="151"/>
      <c r="AF1091" s="154"/>
      <c r="AG1091" s="154"/>
      <c r="AH1091" s="154"/>
      <c r="AI1091" s="154"/>
      <c r="AJ1091" s="153"/>
      <c r="AK1091" s="154"/>
      <c r="AL1091" s="154"/>
      <c r="AM1091" s="154"/>
      <c r="AN1091" s="154"/>
      <c r="AO1091" s="154"/>
      <c r="AP1091" s="154"/>
      <c r="AQ1091" s="189"/>
    </row>
    <row r="1092" spans="1:43" s="2" customFormat="1" x14ac:dyDescent="0.3">
      <c r="A1092" s="22"/>
      <c r="B1092" s="183"/>
      <c r="C1092" s="184"/>
      <c r="D1092" s="185"/>
      <c r="E1092" s="186"/>
      <c r="F1092" s="158"/>
      <c r="G1092" s="159"/>
      <c r="H1092" s="187"/>
      <c r="I1092" s="147"/>
      <c r="J1092" s="147"/>
      <c r="K1092" s="161"/>
      <c r="L1092" s="159"/>
      <c r="M1092" s="188"/>
      <c r="N1092" s="154"/>
      <c r="O1092" s="22"/>
      <c r="P1092" s="22"/>
      <c r="Q1092" s="22"/>
      <c r="R1092" s="22"/>
      <c r="S1092" s="22"/>
      <c r="T1092" s="22"/>
      <c r="U1092" s="22"/>
      <c r="V1092" s="22"/>
      <c r="W1092" s="22"/>
      <c r="X1092" s="146"/>
      <c r="Y1092" s="146"/>
      <c r="Z1092" s="146"/>
      <c r="AA1092" s="146"/>
      <c r="AB1092" s="146"/>
      <c r="AC1092" s="154"/>
      <c r="AD1092" s="150"/>
      <c r="AE1092" s="151"/>
      <c r="AF1092" s="154"/>
      <c r="AG1092" s="154"/>
      <c r="AH1092" s="154"/>
      <c r="AI1092" s="154"/>
      <c r="AJ1092" s="153"/>
      <c r="AK1092" s="154"/>
      <c r="AL1092" s="154"/>
      <c r="AM1092" s="154"/>
      <c r="AN1092" s="154"/>
      <c r="AO1092" s="154"/>
      <c r="AP1092" s="154"/>
      <c r="AQ1092" s="189"/>
    </row>
    <row r="1093" spans="1:43" s="2" customFormat="1" x14ac:dyDescent="0.3">
      <c r="A1093" s="22"/>
      <c r="B1093" s="183"/>
      <c r="C1093" s="184"/>
      <c r="D1093" s="185"/>
      <c r="E1093" s="186"/>
      <c r="F1093" s="158"/>
      <c r="G1093" s="159"/>
      <c r="H1093" s="187"/>
      <c r="I1093" s="147"/>
      <c r="J1093" s="147"/>
      <c r="K1093" s="161"/>
      <c r="L1093" s="159"/>
      <c r="M1093" s="188"/>
      <c r="N1093" s="154"/>
      <c r="O1093" s="22"/>
      <c r="P1093" s="22"/>
      <c r="Q1093" s="22"/>
      <c r="R1093" s="22"/>
      <c r="S1093" s="22"/>
      <c r="T1093" s="22"/>
      <c r="U1093" s="22"/>
      <c r="V1093" s="22"/>
      <c r="W1093" s="22"/>
      <c r="X1093" s="146"/>
      <c r="Y1093" s="146"/>
      <c r="Z1093" s="146"/>
      <c r="AA1093" s="146"/>
      <c r="AB1093" s="146"/>
      <c r="AC1093" s="154"/>
      <c r="AD1093" s="150"/>
      <c r="AE1093" s="151"/>
      <c r="AF1093" s="154"/>
      <c r="AG1093" s="154"/>
      <c r="AH1093" s="154"/>
      <c r="AI1093" s="154"/>
      <c r="AJ1093" s="153"/>
      <c r="AK1093" s="154"/>
      <c r="AL1093" s="154"/>
      <c r="AM1093" s="154"/>
      <c r="AN1093" s="154"/>
      <c r="AO1093" s="154"/>
      <c r="AP1093" s="154"/>
      <c r="AQ1093" s="189"/>
    </row>
    <row r="1094" spans="1:43" s="2" customFormat="1" x14ac:dyDescent="0.3">
      <c r="A1094" s="22"/>
      <c r="B1094" s="183"/>
      <c r="C1094" s="184"/>
      <c r="D1094" s="185"/>
      <c r="E1094" s="186"/>
      <c r="F1094" s="158"/>
      <c r="G1094" s="159"/>
      <c r="H1094" s="187"/>
      <c r="I1094" s="147"/>
      <c r="J1094" s="147"/>
      <c r="K1094" s="161"/>
      <c r="L1094" s="159"/>
      <c r="M1094" s="188"/>
      <c r="N1094" s="154"/>
      <c r="O1094" s="22"/>
      <c r="P1094" s="22"/>
      <c r="Q1094" s="22"/>
      <c r="R1094" s="22"/>
      <c r="S1094" s="22"/>
      <c r="T1094" s="22"/>
      <c r="U1094" s="22"/>
      <c r="V1094" s="22"/>
      <c r="W1094" s="22"/>
      <c r="X1094" s="146"/>
      <c r="Y1094" s="146"/>
      <c r="Z1094" s="146"/>
      <c r="AA1094" s="146"/>
      <c r="AB1094" s="146"/>
      <c r="AC1094" s="154"/>
      <c r="AD1094" s="150"/>
      <c r="AE1094" s="151"/>
      <c r="AF1094" s="154"/>
      <c r="AG1094" s="154"/>
      <c r="AH1094" s="154"/>
      <c r="AI1094" s="154"/>
      <c r="AJ1094" s="153"/>
      <c r="AK1094" s="154"/>
      <c r="AL1094" s="154"/>
      <c r="AM1094" s="154"/>
      <c r="AN1094" s="154"/>
      <c r="AO1094" s="154"/>
      <c r="AP1094" s="154"/>
      <c r="AQ1094" s="189"/>
    </row>
    <row r="1095" spans="1:43" s="2" customFormat="1" x14ac:dyDescent="0.3">
      <c r="A1095" s="22"/>
      <c r="B1095" s="183"/>
      <c r="C1095" s="184"/>
      <c r="D1095" s="185"/>
      <c r="E1095" s="186"/>
      <c r="F1095" s="158"/>
      <c r="G1095" s="159"/>
      <c r="H1095" s="187"/>
      <c r="I1095" s="147"/>
      <c r="J1095" s="147"/>
      <c r="K1095" s="161"/>
      <c r="L1095" s="159"/>
      <c r="M1095" s="188"/>
      <c r="N1095" s="154"/>
      <c r="O1095" s="22"/>
      <c r="P1095" s="22"/>
      <c r="Q1095" s="22"/>
      <c r="R1095" s="22"/>
      <c r="S1095" s="22"/>
      <c r="T1095" s="22"/>
      <c r="U1095" s="22"/>
      <c r="V1095" s="22"/>
      <c r="W1095" s="22"/>
      <c r="X1095" s="146"/>
      <c r="Y1095" s="146"/>
      <c r="Z1095" s="146"/>
      <c r="AA1095" s="146"/>
      <c r="AB1095" s="146"/>
      <c r="AC1095" s="154"/>
      <c r="AD1095" s="150"/>
      <c r="AE1095" s="151"/>
      <c r="AF1095" s="154"/>
      <c r="AG1095" s="154"/>
      <c r="AH1095" s="154"/>
      <c r="AI1095" s="154"/>
      <c r="AJ1095" s="153"/>
      <c r="AK1095" s="154"/>
      <c r="AL1095" s="154"/>
      <c r="AM1095" s="154"/>
      <c r="AN1095" s="154"/>
      <c r="AO1095" s="154"/>
      <c r="AP1095" s="154"/>
      <c r="AQ1095" s="189"/>
    </row>
    <row r="1096" spans="1:43" s="2" customFormat="1" x14ac:dyDescent="0.3">
      <c r="A1096" s="22"/>
      <c r="B1096" s="183"/>
      <c r="C1096" s="184"/>
      <c r="D1096" s="185"/>
      <c r="E1096" s="186"/>
      <c r="F1096" s="158"/>
      <c r="G1096" s="159"/>
      <c r="H1096" s="187"/>
      <c r="I1096" s="147"/>
      <c r="J1096" s="147"/>
      <c r="K1096" s="161"/>
      <c r="L1096" s="159"/>
      <c r="M1096" s="188"/>
      <c r="N1096" s="154"/>
      <c r="O1096" s="22"/>
      <c r="P1096" s="22"/>
      <c r="Q1096" s="22"/>
      <c r="R1096" s="22"/>
      <c r="S1096" s="22"/>
      <c r="T1096" s="22"/>
      <c r="U1096" s="22"/>
      <c r="V1096" s="22"/>
      <c r="W1096" s="22"/>
      <c r="X1096" s="146"/>
      <c r="Y1096" s="146"/>
      <c r="Z1096" s="146"/>
      <c r="AA1096" s="146"/>
      <c r="AB1096" s="146"/>
      <c r="AC1096" s="154"/>
      <c r="AD1096" s="150"/>
      <c r="AE1096" s="151"/>
      <c r="AF1096" s="154"/>
      <c r="AG1096" s="154"/>
      <c r="AH1096" s="154"/>
      <c r="AI1096" s="154"/>
      <c r="AJ1096" s="153"/>
      <c r="AK1096" s="154"/>
      <c r="AL1096" s="154"/>
      <c r="AM1096" s="154"/>
      <c r="AN1096" s="154"/>
      <c r="AO1096" s="154"/>
      <c r="AP1096" s="154"/>
      <c r="AQ1096" s="189"/>
    </row>
    <row r="1097" spans="1:43" s="2" customFormat="1" x14ac:dyDescent="0.3">
      <c r="A1097" s="22"/>
      <c r="B1097" s="183"/>
      <c r="C1097" s="184"/>
      <c r="D1097" s="185"/>
      <c r="E1097" s="186"/>
      <c r="F1097" s="158"/>
      <c r="G1097" s="159"/>
      <c r="H1097" s="187"/>
      <c r="I1097" s="147"/>
      <c r="J1097" s="147"/>
      <c r="K1097" s="161"/>
      <c r="L1097" s="159"/>
      <c r="M1097" s="188"/>
      <c r="N1097" s="154"/>
      <c r="O1097" s="22"/>
      <c r="P1097" s="22"/>
      <c r="Q1097" s="22"/>
      <c r="R1097" s="22"/>
      <c r="S1097" s="22"/>
      <c r="T1097" s="22"/>
      <c r="U1097" s="22"/>
      <c r="V1097" s="22"/>
      <c r="W1097" s="22"/>
      <c r="X1097" s="146"/>
      <c r="Y1097" s="146"/>
      <c r="Z1097" s="146"/>
      <c r="AA1097" s="146"/>
      <c r="AB1097" s="146"/>
      <c r="AC1097" s="154"/>
      <c r="AD1097" s="150"/>
      <c r="AE1097" s="151"/>
      <c r="AF1097" s="154"/>
      <c r="AG1097" s="154"/>
      <c r="AH1097" s="154"/>
      <c r="AI1097" s="154"/>
      <c r="AJ1097" s="153"/>
      <c r="AK1097" s="154"/>
      <c r="AL1097" s="154"/>
      <c r="AM1097" s="154"/>
      <c r="AN1097" s="154"/>
      <c r="AO1097" s="154"/>
      <c r="AP1097" s="154"/>
      <c r="AQ1097" s="189"/>
    </row>
    <row r="1098" spans="1:43" s="2" customFormat="1" x14ac:dyDescent="0.3">
      <c r="A1098" s="22"/>
      <c r="B1098" s="183"/>
      <c r="C1098" s="184"/>
      <c r="D1098" s="185"/>
      <c r="E1098" s="186"/>
      <c r="F1098" s="158"/>
      <c r="G1098" s="159"/>
      <c r="H1098" s="187"/>
      <c r="I1098" s="147"/>
      <c r="J1098" s="147"/>
      <c r="K1098" s="161"/>
      <c r="L1098" s="159"/>
      <c r="M1098" s="188"/>
      <c r="N1098" s="154"/>
      <c r="O1098" s="22"/>
      <c r="P1098" s="22"/>
      <c r="Q1098" s="22"/>
      <c r="R1098" s="22"/>
      <c r="S1098" s="22"/>
      <c r="T1098" s="22"/>
      <c r="U1098" s="22"/>
      <c r="V1098" s="22"/>
      <c r="W1098" s="22"/>
      <c r="X1098" s="146"/>
      <c r="Y1098" s="146"/>
      <c r="Z1098" s="146"/>
      <c r="AA1098" s="146"/>
      <c r="AB1098" s="146"/>
      <c r="AC1098" s="154"/>
      <c r="AD1098" s="150"/>
      <c r="AE1098" s="151"/>
      <c r="AF1098" s="154"/>
      <c r="AG1098" s="154"/>
      <c r="AH1098" s="154"/>
      <c r="AI1098" s="154"/>
      <c r="AJ1098" s="153"/>
      <c r="AK1098" s="154"/>
      <c r="AL1098" s="154"/>
      <c r="AM1098" s="154"/>
      <c r="AN1098" s="154"/>
      <c r="AO1098" s="154"/>
      <c r="AP1098" s="154"/>
      <c r="AQ1098" s="189"/>
    </row>
    <row r="1099" spans="1:43" s="2" customFormat="1" x14ac:dyDescent="0.3">
      <c r="A1099" s="22"/>
      <c r="B1099" s="183"/>
      <c r="C1099" s="184"/>
      <c r="D1099" s="185"/>
      <c r="E1099" s="186"/>
      <c r="F1099" s="158"/>
      <c r="G1099" s="159"/>
      <c r="H1099" s="187"/>
      <c r="I1099" s="147"/>
      <c r="J1099" s="147"/>
      <c r="K1099" s="161"/>
      <c r="L1099" s="159"/>
      <c r="M1099" s="188"/>
      <c r="N1099" s="154"/>
      <c r="O1099" s="22"/>
      <c r="P1099" s="22"/>
      <c r="Q1099" s="22"/>
      <c r="R1099" s="22"/>
      <c r="S1099" s="22"/>
      <c r="T1099" s="22"/>
      <c r="U1099" s="22"/>
      <c r="V1099" s="22"/>
      <c r="W1099" s="22"/>
      <c r="X1099" s="146"/>
      <c r="Y1099" s="146"/>
      <c r="Z1099" s="146"/>
      <c r="AA1099" s="146"/>
      <c r="AB1099" s="146"/>
      <c r="AC1099" s="154"/>
      <c r="AD1099" s="150"/>
      <c r="AE1099" s="151"/>
      <c r="AF1099" s="154"/>
      <c r="AG1099" s="154"/>
      <c r="AH1099" s="154"/>
      <c r="AI1099" s="154"/>
      <c r="AJ1099" s="153"/>
      <c r="AK1099" s="154"/>
      <c r="AL1099" s="154"/>
      <c r="AM1099" s="154"/>
      <c r="AN1099" s="154"/>
      <c r="AO1099" s="154"/>
      <c r="AP1099" s="154"/>
      <c r="AQ1099" s="189"/>
    </row>
    <row r="1100" spans="1:43" s="2" customFormat="1" x14ac:dyDescent="0.3">
      <c r="A1100" s="22"/>
      <c r="B1100" s="183"/>
      <c r="C1100" s="184"/>
      <c r="D1100" s="185"/>
      <c r="E1100" s="186"/>
      <c r="F1100" s="158"/>
      <c r="G1100" s="159"/>
      <c r="H1100" s="187"/>
      <c r="I1100" s="147"/>
      <c r="J1100" s="147"/>
      <c r="K1100" s="161"/>
      <c r="L1100" s="159"/>
      <c r="M1100" s="188"/>
      <c r="N1100" s="154"/>
      <c r="O1100" s="22"/>
      <c r="P1100" s="22"/>
      <c r="Q1100" s="22"/>
      <c r="R1100" s="22"/>
      <c r="S1100" s="22"/>
      <c r="T1100" s="22"/>
      <c r="U1100" s="22"/>
      <c r="V1100" s="22"/>
      <c r="W1100" s="22"/>
      <c r="X1100" s="146"/>
      <c r="Y1100" s="146"/>
      <c r="Z1100" s="146"/>
      <c r="AA1100" s="146"/>
      <c r="AB1100" s="146"/>
      <c r="AC1100" s="154"/>
      <c r="AD1100" s="150"/>
      <c r="AE1100" s="151"/>
      <c r="AF1100" s="154"/>
      <c r="AG1100" s="154"/>
      <c r="AH1100" s="154"/>
      <c r="AI1100" s="154"/>
      <c r="AJ1100" s="153"/>
      <c r="AK1100" s="154"/>
      <c r="AL1100" s="154"/>
      <c r="AM1100" s="154"/>
      <c r="AN1100" s="154"/>
      <c r="AO1100" s="154"/>
      <c r="AP1100" s="154"/>
      <c r="AQ1100" s="189"/>
    </row>
    <row r="1101" spans="1:43" s="2" customFormat="1" x14ac:dyDescent="0.3">
      <c r="A1101" s="22"/>
      <c r="B1101" s="183"/>
      <c r="C1101" s="184"/>
      <c r="D1101" s="185"/>
      <c r="E1101" s="186"/>
      <c r="F1101" s="158"/>
      <c r="G1101" s="159"/>
      <c r="H1101" s="187"/>
      <c r="I1101" s="147"/>
      <c r="J1101" s="147"/>
      <c r="K1101" s="161"/>
      <c r="L1101" s="159"/>
      <c r="M1101" s="188"/>
      <c r="N1101" s="154"/>
      <c r="O1101" s="22"/>
      <c r="P1101" s="22"/>
      <c r="Q1101" s="22"/>
      <c r="R1101" s="22"/>
      <c r="S1101" s="22"/>
      <c r="T1101" s="22"/>
      <c r="U1101" s="22"/>
      <c r="V1101" s="22"/>
      <c r="W1101" s="22"/>
      <c r="X1101" s="146"/>
      <c r="Y1101" s="146"/>
      <c r="Z1101" s="146"/>
      <c r="AA1101" s="146"/>
      <c r="AB1101" s="146"/>
      <c r="AC1101" s="154"/>
      <c r="AD1101" s="150"/>
      <c r="AE1101" s="151"/>
      <c r="AF1101" s="154"/>
      <c r="AG1101" s="154"/>
      <c r="AH1101" s="154"/>
      <c r="AI1101" s="154"/>
      <c r="AJ1101" s="153"/>
      <c r="AK1101" s="154"/>
      <c r="AL1101" s="154"/>
      <c r="AM1101" s="154"/>
      <c r="AN1101" s="154"/>
      <c r="AO1101" s="154"/>
      <c r="AP1101" s="154"/>
      <c r="AQ1101" s="189"/>
    </row>
    <row r="1102" spans="1:43" s="2" customFormat="1" x14ac:dyDescent="0.3">
      <c r="A1102" s="22"/>
      <c r="B1102" s="183"/>
      <c r="C1102" s="184"/>
      <c r="D1102" s="185"/>
      <c r="E1102" s="186"/>
      <c r="F1102" s="158"/>
      <c r="G1102" s="159"/>
      <c r="H1102" s="187"/>
      <c r="I1102" s="147"/>
      <c r="J1102" s="147"/>
      <c r="K1102" s="161"/>
      <c r="L1102" s="159"/>
      <c r="M1102" s="188"/>
      <c r="N1102" s="154"/>
      <c r="O1102" s="22"/>
      <c r="P1102" s="22"/>
      <c r="Q1102" s="22"/>
      <c r="R1102" s="22"/>
      <c r="S1102" s="22"/>
      <c r="T1102" s="22"/>
      <c r="U1102" s="22"/>
      <c r="V1102" s="22"/>
      <c r="W1102" s="22"/>
      <c r="X1102" s="146"/>
      <c r="Y1102" s="146"/>
      <c r="Z1102" s="146"/>
      <c r="AA1102" s="146"/>
      <c r="AB1102" s="146"/>
      <c r="AC1102" s="154"/>
      <c r="AD1102" s="150"/>
      <c r="AE1102" s="151"/>
      <c r="AF1102" s="154"/>
      <c r="AG1102" s="154"/>
      <c r="AH1102" s="154"/>
      <c r="AI1102" s="154"/>
      <c r="AJ1102" s="153"/>
      <c r="AK1102" s="154"/>
      <c r="AL1102" s="154"/>
      <c r="AM1102" s="154"/>
      <c r="AN1102" s="154"/>
      <c r="AO1102" s="154"/>
      <c r="AP1102" s="154"/>
      <c r="AQ1102" s="189"/>
    </row>
    <row r="1103" spans="1:43" s="2" customFormat="1" x14ac:dyDescent="0.3">
      <c r="A1103" s="22"/>
      <c r="B1103" s="183"/>
      <c r="C1103" s="184"/>
      <c r="D1103" s="185"/>
      <c r="E1103" s="186"/>
      <c r="F1103" s="158"/>
      <c r="G1103" s="159"/>
      <c r="H1103" s="187"/>
      <c r="I1103" s="147"/>
      <c r="J1103" s="147"/>
      <c r="K1103" s="161"/>
      <c r="L1103" s="159"/>
      <c r="M1103" s="188"/>
      <c r="N1103" s="154"/>
      <c r="O1103" s="22"/>
      <c r="P1103" s="22"/>
      <c r="Q1103" s="22"/>
      <c r="R1103" s="22"/>
      <c r="S1103" s="22"/>
      <c r="T1103" s="22"/>
      <c r="U1103" s="22"/>
      <c r="V1103" s="22"/>
      <c r="W1103" s="22"/>
      <c r="X1103" s="146"/>
      <c r="Y1103" s="146"/>
      <c r="Z1103" s="146"/>
      <c r="AA1103" s="146"/>
      <c r="AB1103" s="146"/>
      <c r="AC1103" s="154"/>
      <c r="AD1103" s="150"/>
      <c r="AE1103" s="151"/>
      <c r="AF1103" s="154"/>
      <c r="AG1103" s="154"/>
      <c r="AH1103" s="154"/>
      <c r="AI1103" s="154"/>
      <c r="AJ1103" s="153"/>
      <c r="AK1103" s="154"/>
      <c r="AL1103" s="154"/>
      <c r="AM1103" s="154"/>
      <c r="AN1103" s="154"/>
      <c r="AO1103" s="154"/>
      <c r="AP1103" s="154"/>
      <c r="AQ1103" s="189"/>
    </row>
    <row r="1104" spans="1:43" s="2" customFormat="1" x14ac:dyDescent="0.3">
      <c r="A1104" s="22"/>
      <c r="B1104" s="183"/>
      <c r="C1104" s="184"/>
      <c r="D1104" s="185"/>
      <c r="E1104" s="186"/>
      <c r="F1104" s="158"/>
      <c r="G1104" s="159"/>
      <c r="H1104" s="187"/>
      <c r="I1104" s="147"/>
      <c r="J1104" s="147"/>
      <c r="K1104" s="161"/>
      <c r="L1104" s="159"/>
      <c r="M1104" s="188"/>
      <c r="N1104" s="154"/>
      <c r="O1104" s="22"/>
      <c r="P1104" s="22"/>
      <c r="Q1104" s="22"/>
      <c r="R1104" s="22"/>
      <c r="S1104" s="22"/>
      <c r="T1104" s="22"/>
      <c r="U1104" s="22"/>
      <c r="V1104" s="22"/>
      <c r="W1104" s="22"/>
      <c r="X1104" s="146"/>
      <c r="Y1104" s="146"/>
      <c r="Z1104" s="146"/>
      <c r="AA1104" s="146"/>
      <c r="AB1104" s="146"/>
      <c r="AC1104" s="154"/>
      <c r="AD1104" s="150"/>
      <c r="AE1104" s="151"/>
      <c r="AF1104" s="154"/>
      <c r="AG1104" s="154"/>
      <c r="AH1104" s="154"/>
      <c r="AI1104" s="154"/>
      <c r="AJ1104" s="153"/>
      <c r="AK1104" s="154"/>
      <c r="AL1104" s="154"/>
      <c r="AM1104" s="154"/>
      <c r="AN1104" s="154"/>
      <c r="AO1104" s="154"/>
      <c r="AP1104" s="154"/>
      <c r="AQ1104" s="189"/>
    </row>
    <row r="1105" spans="1:43" s="2" customFormat="1" x14ac:dyDescent="0.3">
      <c r="A1105" s="22"/>
      <c r="B1105" s="183"/>
      <c r="C1105" s="184"/>
      <c r="D1105" s="185"/>
      <c r="E1105" s="186"/>
      <c r="F1105" s="158"/>
      <c r="G1105" s="159"/>
      <c r="H1105" s="187"/>
      <c r="I1105" s="147"/>
      <c r="J1105" s="147"/>
      <c r="K1105" s="161"/>
      <c r="L1105" s="159"/>
      <c r="M1105" s="188"/>
      <c r="N1105" s="154"/>
      <c r="O1105" s="22"/>
      <c r="P1105" s="22"/>
      <c r="Q1105" s="22"/>
      <c r="R1105" s="22"/>
      <c r="S1105" s="22"/>
      <c r="T1105" s="22"/>
      <c r="U1105" s="22"/>
      <c r="V1105" s="22"/>
      <c r="W1105" s="22"/>
      <c r="X1105" s="146"/>
      <c r="Y1105" s="146"/>
      <c r="Z1105" s="146"/>
      <c r="AA1105" s="146"/>
      <c r="AB1105" s="146"/>
      <c r="AC1105" s="154"/>
      <c r="AD1105" s="150"/>
      <c r="AE1105" s="151"/>
      <c r="AF1105" s="154"/>
      <c r="AG1105" s="154"/>
      <c r="AH1105" s="154"/>
      <c r="AI1105" s="154"/>
      <c r="AJ1105" s="153"/>
      <c r="AK1105" s="154"/>
      <c r="AL1105" s="154"/>
      <c r="AM1105" s="154"/>
      <c r="AN1105" s="154"/>
      <c r="AO1105" s="154"/>
      <c r="AP1105" s="154"/>
      <c r="AQ1105" s="189"/>
    </row>
    <row r="1106" spans="1:43" s="2" customFormat="1" x14ac:dyDescent="0.3">
      <c r="A1106" s="22"/>
      <c r="B1106" s="183"/>
      <c r="C1106" s="184"/>
      <c r="D1106" s="185"/>
      <c r="E1106" s="186"/>
      <c r="F1106" s="158"/>
      <c r="G1106" s="159"/>
      <c r="H1106" s="187"/>
      <c r="I1106" s="147"/>
      <c r="J1106" s="147"/>
      <c r="K1106" s="161"/>
      <c r="L1106" s="159"/>
      <c r="M1106" s="188"/>
      <c r="N1106" s="154"/>
      <c r="O1106" s="22"/>
      <c r="P1106" s="22"/>
      <c r="Q1106" s="22"/>
      <c r="R1106" s="22"/>
      <c r="S1106" s="22"/>
      <c r="T1106" s="22"/>
      <c r="U1106" s="22"/>
      <c r="V1106" s="22"/>
      <c r="W1106" s="22"/>
      <c r="X1106" s="146"/>
      <c r="Y1106" s="146"/>
      <c r="Z1106" s="146"/>
      <c r="AA1106" s="146"/>
      <c r="AB1106" s="146"/>
      <c r="AC1106" s="154"/>
      <c r="AD1106" s="150"/>
      <c r="AE1106" s="151"/>
      <c r="AF1106" s="154"/>
      <c r="AG1106" s="154"/>
      <c r="AH1106" s="154"/>
      <c r="AI1106" s="154"/>
      <c r="AJ1106" s="153"/>
      <c r="AK1106" s="154"/>
      <c r="AL1106" s="154"/>
      <c r="AM1106" s="154"/>
      <c r="AN1106" s="154"/>
      <c r="AO1106" s="154"/>
      <c r="AP1106" s="154"/>
      <c r="AQ1106" s="189"/>
    </row>
    <row r="1107" spans="1:43" s="2" customFormat="1" x14ac:dyDescent="0.3">
      <c r="A1107" s="22"/>
      <c r="B1107" s="183"/>
      <c r="C1107" s="184"/>
      <c r="D1107" s="185"/>
      <c r="E1107" s="186"/>
      <c r="F1107" s="158"/>
      <c r="G1107" s="159"/>
      <c r="H1107" s="187"/>
      <c r="I1107" s="147"/>
      <c r="J1107" s="147"/>
      <c r="K1107" s="161"/>
      <c r="L1107" s="159"/>
      <c r="M1107" s="188"/>
      <c r="N1107" s="154"/>
      <c r="O1107" s="22"/>
      <c r="P1107" s="22"/>
      <c r="Q1107" s="22"/>
      <c r="R1107" s="22"/>
      <c r="S1107" s="22"/>
      <c r="T1107" s="22"/>
      <c r="U1107" s="22"/>
      <c r="V1107" s="22"/>
      <c r="W1107" s="22"/>
      <c r="X1107" s="146"/>
      <c r="Y1107" s="146"/>
      <c r="Z1107" s="146"/>
      <c r="AA1107" s="146"/>
      <c r="AB1107" s="146"/>
      <c r="AC1107" s="154"/>
      <c r="AD1107" s="150"/>
      <c r="AE1107" s="151"/>
      <c r="AF1107" s="154"/>
      <c r="AG1107" s="154"/>
      <c r="AH1107" s="154"/>
      <c r="AI1107" s="154"/>
      <c r="AJ1107" s="153"/>
      <c r="AK1107" s="154"/>
      <c r="AL1107" s="154"/>
      <c r="AM1107" s="154"/>
      <c r="AN1107" s="154"/>
      <c r="AO1107" s="154"/>
      <c r="AP1107" s="154"/>
      <c r="AQ1107" s="189"/>
    </row>
    <row r="1108" spans="1:43" s="2" customFormat="1" x14ac:dyDescent="0.3">
      <c r="A1108" s="22"/>
      <c r="B1108" s="183"/>
      <c r="C1108" s="184"/>
      <c r="D1108" s="185"/>
      <c r="E1108" s="186"/>
      <c r="F1108" s="158"/>
      <c r="G1108" s="159"/>
      <c r="H1108" s="187"/>
      <c r="I1108" s="147"/>
      <c r="J1108" s="147"/>
      <c r="K1108" s="161"/>
      <c r="L1108" s="159"/>
      <c r="M1108" s="188"/>
      <c r="N1108" s="154"/>
      <c r="O1108" s="22"/>
      <c r="P1108" s="22"/>
      <c r="Q1108" s="22"/>
      <c r="R1108" s="22"/>
      <c r="S1108" s="22"/>
      <c r="T1108" s="22"/>
      <c r="U1108" s="22"/>
      <c r="V1108" s="22"/>
      <c r="W1108" s="22"/>
      <c r="X1108" s="146"/>
      <c r="Y1108" s="146"/>
      <c r="Z1108" s="146"/>
      <c r="AA1108" s="146"/>
      <c r="AB1108" s="146"/>
      <c r="AC1108" s="154"/>
      <c r="AD1108" s="150"/>
      <c r="AE1108" s="151"/>
      <c r="AF1108" s="154"/>
      <c r="AG1108" s="154"/>
      <c r="AH1108" s="154"/>
      <c r="AI1108" s="154"/>
      <c r="AJ1108" s="153"/>
      <c r="AK1108" s="154"/>
      <c r="AL1108" s="154"/>
      <c r="AM1108" s="154"/>
      <c r="AN1108" s="154"/>
      <c r="AO1108" s="154"/>
      <c r="AP1108" s="154"/>
      <c r="AQ1108" s="189"/>
    </row>
    <row r="1109" spans="1:43" s="2" customFormat="1" x14ac:dyDescent="0.3">
      <c r="A1109" s="22"/>
      <c r="B1109" s="183"/>
      <c r="C1109" s="184"/>
      <c r="D1109" s="185"/>
      <c r="E1109" s="186"/>
      <c r="F1109" s="158"/>
      <c r="G1109" s="159"/>
      <c r="H1109" s="187"/>
      <c r="I1109" s="147"/>
      <c r="J1109" s="147"/>
      <c r="K1109" s="161"/>
      <c r="L1109" s="159"/>
      <c r="M1109" s="188"/>
      <c r="N1109" s="154"/>
      <c r="O1109" s="22"/>
      <c r="P1109" s="22"/>
      <c r="Q1109" s="22"/>
      <c r="R1109" s="22"/>
      <c r="S1109" s="22"/>
      <c r="T1109" s="22"/>
      <c r="U1109" s="22"/>
      <c r="V1109" s="22"/>
      <c r="W1109" s="22"/>
      <c r="X1109" s="146"/>
      <c r="Y1109" s="146"/>
      <c r="Z1109" s="146"/>
      <c r="AA1109" s="146"/>
      <c r="AB1109" s="146"/>
      <c r="AC1109" s="154"/>
      <c r="AD1109" s="150"/>
      <c r="AE1109" s="151"/>
      <c r="AF1109" s="154"/>
      <c r="AG1109" s="154"/>
      <c r="AH1109" s="154"/>
      <c r="AI1109" s="154"/>
      <c r="AJ1109" s="153"/>
      <c r="AK1109" s="154"/>
      <c r="AL1109" s="154"/>
      <c r="AM1109" s="154"/>
      <c r="AN1109" s="154"/>
      <c r="AO1109" s="154"/>
      <c r="AP1109" s="154"/>
      <c r="AQ1109" s="189"/>
    </row>
    <row r="1110" spans="1:43" s="2" customFormat="1" x14ac:dyDescent="0.3">
      <c r="A1110" s="22"/>
      <c r="B1110" s="183"/>
      <c r="C1110" s="184"/>
      <c r="D1110" s="185"/>
      <c r="E1110" s="186"/>
      <c r="F1110" s="158"/>
      <c r="G1110" s="159"/>
      <c r="H1110" s="187"/>
      <c r="I1110" s="147"/>
      <c r="J1110" s="147"/>
      <c r="K1110" s="161"/>
      <c r="L1110" s="159"/>
      <c r="M1110" s="188"/>
      <c r="N1110" s="154"/>
      <c r="O1110" s="22"/>
      <c r="P1110" s="22"/>
      <c r="Q1110" s="22"/>
      <c r="R1110" s="22"/>
      <c r="S1110" s="22"/>
      <c r="T1110" s="22"/>
      <c r="U1110" s="22"/>
      <c r="V1110" s="22"/>
      <c r="W1110" s="22"/>
      <c r="X1110" s="146"/>
      <c r="Y1110" s="146"/>
      <c r="Z1110" s="146"/>
      <c r="AA1110" s="146"/>
      <c r="AB1110" s="146"/>
      <c r="AC1110" s="154"/>
      <c r="AD1110" s="150"/>
      <c r="AE1110" s="151"/>
      <c r="AF1110" s="154"/>
      <c r="AG1110" s="154"/>
      <c r="AH1110" s="154"/>
      <c r="AI1110" s="154"/>
      <c r="AJ1110" s="153"/>
      <c r="AK1110" s="154"/>
      <c r="AL1110" s="154"/>
      <c r="AM1110" s="154"/>
      <c r="AN1110" s="154"/>
      <c r="AO1110" s="154"/>
      <c r="AP1110" s="154"/>
      <c r="AQ1110" s="189"/>
    </row>
    <row r="1111" spans="1:43" s="2" customFormat="1" x14ac:dyDescent="0.3">
      <c r="A1111" s="22"/>
      <c r="B1111" s="183"/>
      <c r="C1111" s="184"/>
      <c r="D1111" s="185"/>
      <c r="E1111" s="186"/>
      <c r="F1111" s="158"/>
      <c r="G1111" s="159"/>
      <c r="H1111" s="187"/>
      <c r="I1111" s="147"/>
      <c r="J1111" s="147"/>
      <c r="K1111" s="161"/>
      <c r="L1111" s="159"/>
      <c r="M1111" s="188"/>
      <c r="N1111" s="154"/>
      <c r="O1111" s="22"/>
      <c r="P1111" s="22"/>
      <c r="Q1111" s="22"/>
      <c r="R1111" s="22"/>
      <c r="S1111" s="22"/>
      <c r="T1111" s="22"/>
      <c r="U1111" s="22"/>
      <c r="V1111" s="22"/>
      <c r="W1111" s="22"/>
      <c r="X1111" s="146"/>
      <c r="Y1111" s="146"/>
      <c r="Z1111" s="146"/>
      <c r="AA1111" s="146"/>
      <c r="AB1111" s="146"/>
      <c r="AC1111" s="154"/>
      <c r="AD1111" s="150"/>
      <c r="AE1111" s="151"/>
      <c r="AF1111" s="154"/>
      <c r="AG1111" s="154"/>
      <c r="AH1111" s="154"/>
      <c r="AI1111" s="154"/>
      <c r="AJ1111" s="153"/>
      <c r="AK1111" s="154"/>
      <c r="AL1111" s="154"/>
      <c r="AM1111" s="154"/>
      <c r="AN1111" s="154"/>
      <c r="AO1111" s="154"/>
      <c r="AP1111" s="154"/>
      <c r="AQ1111" s="189"/>
    </row>
    <row r="1112" spans="1:43" s="2" customFormat="1" x14ac:dyDescent="0.3">
      <c r="A1112" s="22"/>
      <c r="B1112" s="183"/>
      <c r="C1112" s="184"/>
      <c r="D1112" s="185"/>
      <c r="E1112" s="186"/>
      <c r="F1112" s="158"/>
      <c r="G1112" s="159"/>
      <c r="H1112" s="187"/>
      <c r="I1112" s="147"/>
      <c r="J1112" s="147"/>
      <c r="K1112" s="161"/>
      <c r="L1112" s="159"/>
      <c r="M1112" s="188"/>
      <c r="N1112" s="154"/>
      <c r="O1112" s="22"/>
      <c r="P1112" s="22"/>
      <c r="Q1112" s="22"/>
      <c r="R1112" s="22"/>
      <c r="S1112" s="22"/>
      <c r="T1112" s="22"/>
      <c r="U1112" s="22"/>
      <c r="V1112" s="22"/>
      <c r="W1112" s="22"/>
      <c r="X1112" s="146"/>
      <c r="Y1112" s="146"/>
      <c r="Z1112" s="146"/>
      <c r="AA1112" s="146"/>
      <c r="AB1112" s="146"/>
      <c r="AC1112" s="154"/>
      <c r="AD1112" s="150"/>
      <c r="AE1112" s="151"/>
      <c r="AF1112" s="154"/>
      <c r="AG1112" s="154"/>
      <c r="AH1112" s="154"/>
      <c r="AI1112" s="154"/>
      <c r="AJ1112" s="153"/>
      <c r="AK1112" s="154"/>
      <c r="AL1112" s="154"/>
      <c r="AM1112" s="154"/>
      <c r="AN1112" s="154"/>
      <c r="AO1112" s="154"/>
      <c r="AP1112" s="154"/>
      <c r="AQ1112" s="189"/>
    </row>
    <row r="1113" spans="1:43" s="2" customFormat="1" x14ac:dyDescent="0.3">
      <c r="A1113" s="22"/>
      <c r="B1113" s="183"/>
      <c r="C1113" s="184"/>
      <c r="D1113" s="185"/>
      <c r="E1113" s="186"/>
      <c r="F1113" s="158"/>
      <c r="G1113" s="159"/>
      <c r="H1113" s="187"/>
      <c r="I1113" s="147"/>
      <c r="J1113" s="147"/>
      <c r="K1113" s="161"/>
      <c r="L1113" s="159"/>
      <c r="M1113" s="188"/>
      <c r="N1113" s="154"/>
      <c r="O1113" s="22"/>
      <c r="P1113" s="22"/>
      <c r="Q1113" s="22"/>
      <c r="R1113" s="22"/>
      <c r="S1113" s="22"/>
      <c r="T1113" s="22"/>
      <c r="U1113" s="22"/>
      <c r="V1113" s="22"/>
      <c r="W1113" s="22"/>
      <c r="X1113" s="146"/>
      <c r="Y1113" s="146"/>
      <c r="Z1113" s="146"/>
      <c r="AA1113" s="146"/>
      <c r="AB1113" s="146"/>
      <c r="AC1113" s="154"/>
      <c r="AD1113" s="150"/>
      <c r="AE1113" s="151"/>
      <c r="AF1113" s="154"/>
      <c r="AG1113" s="154"/>
      <c r="AH1113" s="154"/>
      <c r="AI1113" s="154"/>
      <c r="AJ1113" s="153"/>
      <c r="AK1113" s="154"/>
      <c r="AL1113" s="154"/>
      <c r="AM1113" s="154"/>
      <c r="AN1113" s="154"/>
      <c r="AO1113" s="154"/>
      <c r="AP1113" s="154"/>
      <c r="AQ1113" s="189"/>
    </row>
    <row r="1114" spans="1:43" s="2" customFormat="1" x14ac:dyDescent="0.3">
      <c r="A1114" s="22"/>
      <c r="B1114" s="183"/>
      <c r="C1114" s="184"/>
      <c r="D1114" s="185"/>
      <c r="E1114" s="186"/>
      <c r="F1114" s="158"/>
      <c r="G1114" s="159"/>
      <c r="H1114" s="187"/>
      <c r="I1114" s="147"/>
      <c r="J1114" s="147"/>
      <c r="K1114" s="161"/>
      <c r="L1114" s="159"/>
      <c r="M1114" s="188"/>
      <c r="N1114" s="154"/>
      <c r="O1114" s="22"/>
      <c r="P1114" s="22"/>
      <c r="Q1114" s="22"/>
      <c r="R1114" s="22"/>
      <c r="S1114" s="22"/>
      <c r="T1114" s="22"/>
      <c r="U1114" s="22"/>
      <c r="V1114" s="22"/>
      <c r="W1114" s="22"/>
      <c r="X1114" s="146"/>
      <c r="Y1114" s="146"/>
      <c r="Z1114" s="146"/>
      <c r="AA1114" s="146"/>
      <c r="AB1114" s="146"/>
      <c r="AC1114" s="154"/>
      <c r="AD1114" s="150"/>
      <c r="AE1114" s="151"/>
      <c r="AF1114" s="154"/>
      <c r="AG1114" s="154"/>
      <c r="AH1114" s="154"/>
      <c r="AI1114" s="154"/>
      <c r="AJ1114" s="153"/>
      <c r="AK1114" s="154"/>
      <c r="AL1114" s="154"/>
      <c r="AM1114" s="154"/>
      <c r="AN1114" s="154"/>
      <c r="AO1114" s="154"/>
      <c r="AP1114" s="154"/>
      <c r="AQ1114" s="189"/>
    </row>
    <row r="1115" spans="1:43" s="2" customFormat="1" x14ac:dyDescent="0.3">
      <c r="A1115" s="22"/>
      <c r="B1115" s="183"/>
      <c r="C1115" s="184"/>
      <c r="D1115" s="185"/>
      <c r="E1115" s="186"/>
      <c r="F1115" s="158"/>
      <c r="G1115" s="159"/>
      <c r="H1115" s="187"/>
      <c r="I1115" s="147"/>
      <c r="J1115" s="147"/>
      <c r="K1115" s="161"/>
      <c r="L1115" s="159"/>
      <c r="M1115" s="188"/>
      <c r="N1115" s="154"/>
      <c r="O1115" s="22"/>
      <c r="P1115" s="22"/>
      <c r="Q1115" s="22"/>
      <c r="R1115" s="22"/>
      <c r="S1115" s="22"/>
      <c r="T1115" s="22"/>
      <c r="U1115" s="22"/>
      <c r="V1115" s="22"/>
      <c r="W1115" s="22"/>
      <c r="X1115" s="146"/>
      <c r="Y1115" s="146"/>
      <c r="Z1115" s="146"/>
      <c r="AA1115" s="146"/>
      <c r="AB1115" s="146"/>
      <c r="AC1115" s="154"/>
      <c r="AD1115" s="150"/>
      <c r="AE1115" s="151"/>
      <c r="AF1115" s="154"/>
      <c r="AG1115" s="154"/>
      <c r="AH1115" s="154"/>
      <c r="AI1115" s="154"/>
      <c r="AJ1115" s="153"/>
      <c r="AK1115" s="154"/>
      <c r="AL1115" s="154"/>
      <c r="AM1115" s="154"/>
      <c r="AN1115" s="154"/>
      <c r="AO1115" s="154"/>
      <c r="AP1115" s="154"/>
      <c r="AQ1115" s="189"/>
    </row>
    <row r="1116" spans="1:43" s="2" customFormat="1" x14ac:dyDescent="0.3">
      <c r="A1116" s="22"/>
      <c r="B1116" s="183"/>
      <c r="C1116" s="184"/>
      <c r="D1116" s="185"/>
      <c r="E1116" s="186"/>
      <c r="F1116" s="158"/>
      <c r="G1116" s="159"/>
      <c r="H1116" s="187"/>
      <c r="I1116" s="147"/>
      <c r="J1116" s="147"/>
      <c r="K1116" s="161"/>
      <c r="L1116" s="159"/>
      <c r="M1116" s="188"/>
      <c r="N1116" s="154"/>
      <c r="O1116" s="22"/>
      <c r="P1116" s="22"/>
      <c r="Q1116" s="22"/>
      <c r="R1116" s="22"/>
      <c r="S1116" s="22"/>
      <c r="T1116" s="22"/>
      <c r="U1116" s="22"/>
      <c r="V1116" s="22"/>
      <c r="W1116" s="22"/>
      <c r="X1116" s="146"/>
      <c r="Y1116" s="146"/>
      <c r="Z1116" s="146"/>
      <c r="AA1116" s="146"/>
      <c r="AB1116" s="146"/>
      <c r="AC1116" s="154"/>
      <c r="AD1116" s="150"/>
      <c r="AE1116" s="151"/>
      <c r="AF1116" s="154"/>
      <c r="AG1116" s="154"/>
      <c r="AH1116" s="154"/>
      <c r="AI1116" s="154"/>
      <c r="AJ1116" s="153"/>
      <c r="AK1116" s="154"/>
      <c r="AL1116" s="154"/>
      <c r="AM1116" s="154"/>
      <c r="AN1116" s="154"/>
      <c r="AO1116" s="154"/>
      <c r="AP1116" s="154"/>
      <c r="AQ1116" s="189"/>
    </row>
    <row r="1117" spans="1:43" s="2" customFormat="1" x14ac:dyDescent="0.3">
      <c r="A1117" s="22"/>
      <c r="B1117" s="183"/>
      <c r="C1117" s="184"/>
      <c r="D1117" s="185"/>
      <c r="E1117" s="186"/>
      <c r="F1117" s="158"/>
      <c r="G1117" s="159"/>
      <c r="H1117" s="187"/>
      <c r="I1117" s="147"/>
      <c r="J1117" s="147"/>
      <c r="K1117" s="161"/>
      <c r="L1117" s="159"/>
      <c r="M1117" s="188"/>
      <c r="N1117" s="154"/>
      <c r="O1117" s="22"/>
      <c r="P1117" s="22"/>
      <c r="Q1117" s="22"/>
      <c r="R1117" s="22"/>
      <c r="S1117" s="22"/>
      <c r="T1117" s="22"/>
      <c r="U1117" s="22"/>
      <c r="V1117" s="22"/>
      <c r="W1117" s="22"/>
      <c r="X1117" s="146"/>
      <c r="Y1117" s="146"/>
      <c r="Z1117" s="146"/>
      <c r="AA1117" s="146"/>
      <c r="AB1117" s="146"/>
      <c r="AC1117" s="154"/>
      <c r="AD1117" s="150"/>
      <c r="AE1117" s="151"/>
      <c r="AF1117" s="154"/>
      <c r="AG1117" s="154"/>
      <c r="AH1117" s="154"/>
      <c r="AI1117" s="154"/>
      <c r="AJ1117" s="153"/>
      <c r="AK1117" s="154"/>
      <c r="AL1117" s="154"/>
      <c r="AM1117" s="154"/>
      <c r="AN1117" s="154"/>
      <c r="AO1117" s="154"/>
      <c r="AP1117" s="154"/>
      <c r="AQ1117" s="189"/>
    </row>
    <row r="1118" spans="1:43" s="2" customFormat="1" x14ac:dyDescent="0.3">
      <c r="A1118" s="22"/>
      <c r="B1118" s="183"/>
      <c r="C1118" s="184"/>
      <c r="D1118" s="185"/>
      <c r="E1118" s="186"/>
      <c r="F1118" s="158"/>
      <c r="G1118" s="159"/>
      <c r="H1118" s="187"/>
      <c r="I1118" s="147"/>
      <c r="J1118" s="147"/>
      <c r="K1118" s="161"/>
      <c r="L1118" s="159"/>
      <c r="M1118" s="188"/>
      <c r="N1118" s="154"/>
      <c r="O1118" s="22"/>
      <c r="P1118" s="22"/>
      <c r="Q1118" s="22"/>
      <c r="R1118" s="22"/>
      <c r="S1118" s="22"/>
      <c r="T1118" s="22"/>
      <c r="U1118" s="22"/>
      <c r="V1118" s="22"/>
      <c r="W1118" s="22"/>
      <c r="X1118" s="146"/>
      <c r="Y1118" s="146"/>
      <c r="Z1118" s="146"/>
      <c r="AA1118" s="146"/>
      <c r="AB1118" s="146"/>
      <c r="AC1118" s="154"/>
      <c r="AD1118" s="150"/>
      <c r="AE1118" s="151"/>
      <c r="AF1118" s="154"/>
      <c r="AG1118" s="154"/>
      <c r="AH1118" s="154"/>
      <c r="AI1118" s="154"/>
      <c r="AJ1118" s="153"/>
      <c r="AK1118" s="154"/>
      <c r="AL1118" s="154"/>
      <c r="AM1118" s="154"/>
      <c r="AN1118" s="154"/>
      <c r="AO1118" s="154"/>
      <c r="AP1118" s="154"/>
      <c r="AQ1118" s="189"/>
    </row>
    <row r="1119" spans="1:43" s="2" customFormat="1" x14ac:dyDescent="0.3">
      <c r="A1119" s="22"/>
      <c r="B1119" s="183"/>
      <c r="C1119" s="184"/>
      <c r="D1119" s="185"/>
      <c r="E1119" s="186"/>
      <c r="F1119" s="158"/>
      <c r="G1119" s="159"/>
      <c r="H1119" s="187"/>
      <c r="I1119" s="147"/>
      <c r="J1119" s="147"/>
      <c r="K1119" s="161"/>
      <c r="L1119" s="159"/>
      <c r="M1119" s="188"/>
      <c r="N1119" s="154"/>
      <c r="O1119" s="22"/>
      <c r="P1119" s="22"/>
      <c r="Q1119" s="22"/>
      <c r="R1119" s="22"/>
      <c r="S1119" s="22"/>
      <c r="T1119" s="22"/>
      <c r="U1119" s="22"/>
      <c r="V1119" s="22"/>
      <c r="W1119" s="22"/>
      <c r="X1119" s="146"/>
      <c r="Y1119" s="146"/>
      <c r="Z1119" s="146"/>
      <c r="AA1119" s="146"/>
      <c r="AB1119" s="146"/>
      <c r="AC1119" s="154"/>
      <c r="AD1119" s="150"/>
      <c r="AE1119" s="151"/>
      <c r="AF1119" s="154"/>
      <c r="AG1119" s="154"/>
      <c r="AH1119" s="154"/>
      <c r="AI1119" s="154"/>
      <c r="AJ1119" s="153"/>
      <c r="AK1119" s="154"/>
      <c r="AL1119" s="154"/>
      <c r="AM1119" s="154"/>
      <c r="AN1119" s="154"/>
      <c r="AO1119" s="154"/>
      <c r="AP1119" s="154"/>
      <c r="AQ1119" s="189"/>
    </row>
    <row r="1120" spans="1:43" s="2" customFormat="1" x14ac:dyDescent="0.3">
      <c r="A1120" s="22"/>
      <c r="B1120" s="183"/>
      <c r="C1120" s="184"/>
      <c r="D1120" s="185"/>
      <c r="E1120" s="186"/>
      <c r="F1120" s="158"/>
      <c r="G1120" s="159"/>
      <c r="H1120" s="187"/>
      <c r="I1120" s="147"/>
      <c r="J1120" s="147"/>
      <c r="K1120" s="161"/>
      <c r="L1120" s="159"/>
      <c r="M1120" s="188"/>
      <c r="N1120" s="154"/>
      <c r="O1120" s="22"/>
      <c r="P1120" s="22"/>
      <c r="Q1120" s="22"/>
      <c r="R1120" s="22"/>
      <c r="S1120" s="22"/>
      <c r="T1120" s="22"/>
      <c r="U1120" s="22"/>
      <c r="V1120" s="22"/>
      <c r="W1120" s="22"/>
      <c r="X1120" s="146"/>
      <c r="Y1120" s="146"/>
      <c r="Z1120" s="146"/>
      <c r="AA1120" s="146"/>
      <c r="AB1120" s="146"/>
      <c r="AC1120" s="154"/>
      <c r="AD1120" s="150"/>
      <c r="AE1120" s="151"/>
      <c r="AF1120" s="154"/>
      <c r="AG1120" s="154"/>
      <c r="AH1120" s="154"/>
      <c r="AI1120" s="154"/>
      <c r="AJ1120" s="153"/>
      <c r="AK1120" s="154"/>
      <c r="AL1120" s="154"/>
      <c r="AM1120" s="154"/>
      <c r="AN1120" s="154"/>
      <c r="AO1120" s="154"/>
      <c r="AP1120" s="154"/>
      <c r="AQ1120" s="189"/>
    </row>
    <row r="1121" spans="1:43" s="2" customFormat="1" x14ac:dyDescent="0.3">
      <c r="A1121" s="22"/>
      <c r="B1121" s="183"/>
      <c r="C1121" s="184"/>
      <c r="D1121" s="185"/>
      <c r="E1121" s="186"/>
      <c r="F1121" s="158"/>
      <c r="G1121" s="159"/>
      <c r="H1121" s="187"/>
      <c r="I1121" s="147"/>
      <c r="J1121" s="147"/>
      <c r="K1121" s="161"/>
      <c r="L1121" s="159"/>
      <c r="M1121" s="188"/>
      <c r="N1121" s="154"/>
      <c r="O1121" s="22"/>
      <c r="P1121" s="22"/>
      <c r="Q1121" s="22"/>
      <c r="R1121" s="22"/>
      <c r="S1121" s="22"/>
      <c r="T1121" s="22"/>
      <c r="U1121" s="22"/>
      <c r="V1121" s="22"/>
      <c r="W1121" s="22"/>
      <c r="X1121" s="146"/>
      <c r="Y1121" s="146"/>
      <c r="Z1121" s="146"/>
      <c r="AA1121" s="146"/>
      <c r="AB1121" s="146"/>
      <c r="AC1121" s="154"/>
      <c r="AD1121" s="150"/>
      <c r="AE1121" s="151"/>
      <c r="AF1121" s="154"/>
      <c r="AG1121" s="154"/>
      <c r="AH1121" s="154"/>
      <c r="AI1121" s="154"/>
      <c r="AJ1121" s="153"/>
      <c r="AK1121" s="154"/>
      <c r="AL1121" s="154"/>
      <c r="AM1121" s="154"/>
      <c r="AN1121" s="154"/>
      <c r="AO1121" s="154"/>
      <c r="AP1121" s="154"/>
      <c r="AQ1121" s="189"/>
    </row>
    <row r="1122" spans="1:43" s="2" customFormat="1" x14ac:dyDescent="0.3">
      <c r="A1122" s="22"/>
      <c r="B1122" s="183"/>
      <c r="C1122" s="184"/>
      <c r="D1122" s="185"/>
      <c r="E1122" s="186"/>
      <c r="F1122" s="158"/>
      <c r="G1122" s="159"/>
      <c r="H1122" s="187"/>
      <c r="I1122" s="147"/>
      <c r="J1122" s="147"/>
      <c r="K1122" s="161"/>
      <c r="L1122" s="159"/>
      <c r="M1122" s="188"/>
      <c r="N1122" s="154"/>
      <c r="O1122" s="22"/>
      <c r="P1122" s="22"/>
      <c r="Q1122" s="22"/>
      <c r="R1122" s="22"/>
      <c r="S1122" s="22"/>
      <c r="T1122" s="22"/>
      <c r="U1122" s="22"/>
      <c r="V1122" s="22"/>
      <c r="W1122" s="22"/>
      <c r="X1122" s="146"/>
      <c r="Y1122" s="146"/>
      <c r="Z1122" s="146"/>
      <c r="AA1122" s="146"/>
      <c r="AB1122" s="146"/>
      <c r="AC1122" s="154"/>
      <c r="AD1122" s="150"/>
      <c r="AE1122" s="151"/>
      <c r="AF1122" s="154"/>
      <c r="AG1122" s="154"/>
      <c r="AH1122" s="154"/>
      <c r="AI1122" s="154"/>
      <c r="AJ1122" s="153"/>
      <c r="AK1122" s="154"/>
      <c r="AL1122" s="154"/>
      <c r="AM1122" s="154"/>
      <c r="AN1122" s="154"/>
      <c r="AO1122" s="154"/>
      <c r="AP1122" s="154"/>
      <c r="AQ1122" s="189"/>
    </row>
    <row r="1123" spans="1:43" s="2" customFormat="1" x14ac:dyDescent="0.3">
      <c r="A1123" s="22"/>
      <c r="B1123" s="183"/>
      <c r="C1123" s="184"/>
      <c r="D1123" s="185"/>
      <c r="E1123" s="186"/>
      <c r="F1123" s="158"/>
      <c r="G1123" s="159"/>
      <c r="H1123" s="187"/>
      <c r="I1123" s="147"/>
      <c r="J1123" s="147"/>
      <c r="K1123" s="161"/>
      <c r="L1123" s="159"/>
      <c r="M1123" s="188"/>
      <c r="N1123" s="154"/>
      <c r="O1123" s="22"/>
      <c r="P1123" s="22"/>
      <c r="Q1123" s="22"/>
      <c r="R1123" s="22"/>
      <c r="S1123" s="22"/>
      <c r="T1123" s="22"/>
      <c r="U1123" s="22"/>
      <c r="V1123" s="22"/>
      <c r="W1123" s="22"/>
      <c r="X1123" s="146"/>
      <c r="Y1123" s="146"/>
      <c r="Z1123" s="146"/>
      <c r="AA1123" s="146"/>
      <c r="AB1123" s="146"/>
      <c r="AC1123" s="154"/>
      <c r="AD1123" s="150"/>
      <c r="AE1123" s="151"/>
      <c r="AF1123" s="154"/>
      <c r="AG1123" s="154"/>
      <c r="AH1123" s="154"/>
      <c r="AI1123" s="154"/>
      <c r="AJ1123" s="153"/>
      <c r="AK1123" s="154"/>
      <c r="AL1123" s="154"/>
      <c r="AM1123" s="154"/>
      <c r="AN1123" s="154"/>
      <c r="AO1123" s="154"/>
      <c r="AP1123" s="154"/>
      <c r="AQ1123" s="189"/>
    </row>
    <row r="1124" spans="1:43" s="2" customFormat="1" x14ac:dyDescent="0.3">
      <c r="A1124" s="22"/>
      <c r="B1124" s="183"/>
      <c r="C1124" s="184"/>
      <c r="D1124" s="185"/>
      <c r="E1124" s="186"/>
      <c r="F1124" s="158"/>
      <c r="G1124" s="159"/>
      <c r="H1124" s="187"/>
      <c r="I1124" s="147"/>
      <c r="J1124" s="147"/>
      <c r="K1124" s="161"/>
      <c r="L1124" s="159"/>
      <c r="M1124" s="188"/>
      <c r="N1124" s="154"/>
      <c r="O1124" s="22"/>
      <c r="P1124" s="22"/>
      <c r="Q1124" s="22"/>
      <c r="R1124" s="22"/>
      <c r="S1124" s="22"/>
      <c r="T1124" s="22"/>
      <c r="U1124" s="22"/>
      <c r="V1124" s="22"/>
      <c r="W1124" s="22"/>
      <c r="X1124" s="146"/>
      <c r="Y1124" s="146"/>
      <c r="Z1124" s="146"/>
      <c r="AA1124" s="146"/>
      <c r="AB1124" s="146"/>
      <c r="AC1124" s="154"/>
      <c r="AD1124" s="150"/>
      <c r="AE1124" s="151"/>
      <c r="AF1124" s="154"/>
      <c r="AG1124" s="154"/>
      <c r="AH1124" s="154"/>
      <c r="AI1124" s="154"/>
      <c r="AJ1124" s="153"/>
      <c r="AK1124" s="154"/>
      <c r="AL1124" s="154"/>
      <c r="AM1124" s="154"/>
      <c r="AN1124" s="154"/>
      <c r="AO1124" s="154"/>
      <c r="AP1124" s="154"/>
      <c r="AQ1124" s="189"/>
    </row>
    <row r="1125" spans="1:43" s="2" customFormat="1" x14ac:dyDescent="0.3">
      <c r="A1125" s="22"/>
      <c r="B1125" s="183"/>
      <c r="C1125" s="184"/>
      <c r="D1125" s="185"/>
      <c r="E1125" s="186"/>
      <c r="F1125" s="158"/>
      <c r="G1125" s="159"/>
      <c r="H1125" s="187"/>
      <c r="I1125" s="147"/>
      <c r="J1125" s="147"/>
      <c r="K1125" s="161"/>
      <c r="L1125" s="159"/>
      <c r="M1125" s="188"/>
      <c r="N1125" s="154"/>
      <c r="O1125" s="22"/>
      <c r="P1125" s="22"/>
      <c r="Q1125" s="22"/>
      <c r="R1125" s="22"/>
      <c r="S1125" s="22"/>
      <c r="T1125" s="22"/>
      <c r="U1125" s="22"/>
      <c r="V1125" s="22"/>
      <c r="W1125" s="22"/>
      <c r="X1125" s="146"/>
      <c r="Y1125" s="146"/>
      <c r="Z1125" s="146"/>
      <c r="AA1125" s="146"/>
      <c r="AB1125" s="146"/>
      <c r="AC1125" s="154"/>
      <c r="AD1125" s="150"/>
      <c r="AE1125" s="151"/>
      <c r="AF1125" s="154"/>
      <c r="AG1125" s="154"/>
      <c r="AH1125" s="154"/>
      <c r="AI1125" s="154"/>
      <c r="AJ1125" s="153"/>
      <c r="AK1125" s="154"/>
      <c r="AL1125" s="154"/>
      <c r="AM1125" s="154"/>
      <c r="AN1125" s="154"/>
      <c r="AO1125" s="154"/>
      <c r="AP1125" s="154"/>
      <c r="AQ1125" s="189"/>
    </row>
    <row r="1126" spans="1:43" s="2" customFormat="1" x14ac:dyDescent="0.3">
      <c r="A1126" s="22"/>
      <c r="B1126" s="183"/>
      <c r="C1126" s="184"/>
      <c r="D1126" s="185"/>
      <c r="E1126" s="186"/>
      <c r="F1126" s="158"/>
      <c r="G1126" s="159"/>
      <c r="H1126" s="187"/>
      <c r="I1126" s="147"/>
      <c r="J1126" s="147"/>
      <c r="K1126" s="161"/>
      <c r="L1126" s="159"/>
      <c r="M1126" s="188"/>
      <c r="N1126" s="154"/>
      <c r="O1126" s="22"/>
      <c r="P1126" s="22"/>
      <c r="Q1126" s="22"/>
      <c r="R1126" s="22"/>
      <c r="S1126" s="22"/>
      <c r="T1126" s="22"/>
      <c r="U1126" s="22"/>
      <c r="V1126" s="22"/>
      <c r="W1126" s="22"/>
      <c r="X1126" s="146"/>
      <c r="Y1126" s="146"/>
      <c r="Z1126" s="146"/>
      <c r="AA1126" s="146"/>
      <c r="AB1126" s="146"/>
      <c r="AC1126" s="154"/>
      <c r="AD1126" s="150"/>
      <c r="AE1126" s="151"/>
      <c r="AF1126" s="154"/>
      <c r="AG1126" s="154"/>
      <c r="AH1126" s="154"/>
      <c r="AI1126" s="154"/>
      <c r="AJ1126" s="153"/>
      <c r="AK1126" s="154"/>
      <c r="AL1126" s="154"/>
      <c r="AM1126" s="154"/>
      <c r="AN1126" s="154"/>
      <c r="AO1126" s="154"/>
      <c r="AP1126" s="154"/>
      <c r="AQ1126" s="189"/>
    </row>
    <row r="1127" spans="1:43" s="2" customFormat="1" x14ac:dyDescent="0.3">
      <c r="A1127" s="22"/>
      <c r="B1127" s="183"/>
      <c r="C1127" s="184"/>
      <c r="D1127" s="185"/>
      <c r="E1127" s="186"/>
      <c r="F1127" s="158"/>
      <c r="G1127" s="159"/>
      <c r="H1127" s="187"/>
      <c r="I1127" s="147"/>
      <c r="J1127" s="147"/>
      <c r="K1127" s="161"/>
      <c r="L1127" s="159"/>
      <c r="M1127" s="188"/>
      <c r="N1127" s="154"/>
      <c r="O1127" s="22"/>
      <c r="P1127" s="22"/>
      <c r="Q1127" s="22"/>
      <c r="R1127" s="22"/>
      <c r="S1127" s="22"/>
      <c r="T1127" s="22"/>
      <c r="U1127" s="22"/>
      <c r="V1127" s="22"/>
      <c r="W1127" s="22"/>
      <c r="X1127" s="146"/>
      <c r="Y1127" s="146"/>
      <c r="Z1127" s="146"/>
      <c r="AA1127" s="146"/>
      <c r="AB1127" s="146"/>
      <c r="AC1127" s="154"/>
      <c r="AD1127" s="150"/>
      <c r="AE1127" s="151"/>
      <c r="AF1127" s="154"/>
      <c r="AG1127" s="154"/>
      <c r="AH1127" s="154"/>
      <c r="AI1127" s="154"/>
      <c r="AJ1127" s="153"/>
      <c r="AK1127" s="154"/>
      <c r="AL1127" s="154"/>
      <c r="AM1127" s="154"/>
      <c r="AN1127" s="154"/>
      <c r="AO1127" s="154"/>
      <c r="AP1127" s="154"/>
      <c r="AQ1127" s="189"/>
    </row>
    <row r="1128" spans="1:43" s="2" customFormat="1" x14ac:dyDescent="0.3">
      <c r="A1128" s="22"/>
      <c r="B1128" s="183"/>
      <c r="C1128" s="184"/>
      <c r="D1128" s="185"/>
      <c r="E1128" s="186"/>
      <c r="F1128" s="158"/>
      <c r="G1128" s="159"/>
      <c r="H1128" s="187"/>
      <c r="I1128" s="147"/>
      <c r="J1128" s="147"/>
      <c r="K1128" s="161"/>
      <c r="L1128" s="159"/>
      <c r="M1128" s="188"/>
      <c r="N1128" s="154"/>
      <c r="O1128" s="22"/>
      <c r="P1128" s="22"/>
      <c r="Q1128" s="22"/>
      <c r="R1128" s="22"/>
      <c r="S1128" s="22"/>
      <c r="T1128" s="22"/>
      <c r="U1128" s="22"/>
      <c r="V1128" s="22"/>
      <c r="W1128" s="22"/>
      <c r="X1128" s="146"/>
      <c r="Y1128" s="146"/>
      <c r="Z1128" s="146"/>
      <c r="AA1128" s="146"/>
      <c r="AB1128" s="146"/>
      <c r="AC1128" s="154"/>
      <c r="AD1128" s="150"/>
      <c r="AE1128" s="151"/>
      <c r="AF1128" s="154"/>
      <c r="AG1128" s="154"/>
      <c r="AH1128" s="154"/>
      <c r="AI1128" s="154"/>
      <c r="AJ1128" s="153"/>
      <c r="AK1128" s="154"/>
      <c r="AL1128" s="154"/>
      <c r="AM1128" s="154"/>
      <c r="AN1128" s="154"/>
      <c r="AO1128" s="154"/>
      <c r="AP1128" s="154"/>
      <c r="AQ1128" s="189"/>
    </row>
    <row r="1129" spans="1:43" s="2" customFormat="1" x14ac:dyDescent="0.3">
      <c r="A1129" s="22"/>
      <c r="B1129" s="183"/>
      <c r="C1129" s="184"/>
      <c r="D1129" s="185"/>
      <c r="E1129" s="186"/>
      <c r="F1129" s="158"/>
      <c r="G1129" s="159"/>
      <c r="H1129" s="187"/>
      <c r="I1129" s="147"/>
      <c r="J1129" s="147"/>
      <c r="K1129" s="161"/>
      <c r="L1129" s="159"/>
      <c r="M1129" s="188"/>
      <c r="N1129" s="154"/>
      <c r="O1129" s="22"/>
      <c r="P1129" s="22"/>
      <c r="Q1129" s="22"/>
      <c r="R1129" s="22"/>
      <c r="S1129" s="22"/>
      <c r="T1129" s="22"/>
      <c r="U1129" s="22"/>
      <c r="V1129" s="22"/>
      <c r="W1129" s="22"/>
      <c r="X1129" s="146"/>
      <c r="Y1129" s="146"/>
      <c r="Z1129" s="146"/>
      <c r="AA1129" s="146"/>
      <c r="AB1129" s="146"/>
      <c r="AC1129" s="154"/>
      <c r="AD1129" s="150"/>
      <c r="AE1129" s="151"/>
      <c r="AF1129" s="154"/>
      <c r="AG1129" s="154"/>
      <c r="AH1129" s="154"/>
      <c r="AI1129" s="154"/>
      <c r="AJ1129" s="153"/>
      <c r="AK1129" s="154"/>
      <c r="AL1129" s="154"/>
      <c r="AM1129" s="154"/>
      <c r="AN1129" s="154"/>
      <c r="AO1129" s="154"/>
      <c r="AP1129" s="154"/>
      <c r="AQ1129" s="189"/>
    </row>
    <row r="1130" spans="1:43" s="2" customFormat="1" x14ac:dyDescent="0.3">
      <c r="A1130" s="22"/>
      <c r="B1130" s="183"/>
      <c r="C1130" s="184"/>
      <c r="D1130" s="185"/>
      <c r="E1130" s="186"/>
      <c r="F1130" s="158"/>
      <c r="G1130" s="159"/>
      <c r="H1130" s="187"/>
      <c r="I1130" s="147"/>
      <c r="J1130" s="147"/>
      <c r="K1130" s="161"/>
      <c r="L1130" s="159"/>
      <c r="M1130" s="188"/>
      <c r="N1130" s="154"/>
      <c r="O1130" s="22"/>
      <c r="P1130" s="22"/>
      <c r="Q1130" s="22"/>
      <c r="R1130" s="22"/>
      <c r="S1130" s="22"/>
      <c r="T1130" s="22"/>
      <c r="U1130" s="22"/>
      <c r="V1130" s="22"/>
      <c r="W1130" s="22"/>
      <c r="X1130" s="146"/>
      <c r="Y1130" s="146"/>
      <c r="Z1130" s="146"/>
      <c r="AA1130" s="146"/>
      <c r="AB1130" s="146"/>
      <c r="AC1130" s="154"/>
      <c r="AD1130" s="150"/>
      <c r="AE1130" s="151"/>
      <c r="AF1130" s="154"/>
      <c r="AG1130" s="154"/>
      <c r="AH1130" s="154"/>
      <c r="AI1130" s="154"/>
      <c r="AJ1130" s="153"/>
      <c r="AK1130" s="154"/>
      <c r="AL1130" s="154"/>
      <c r="AM1130" s="154"/>
      <c r="AN1130" s="154"/>
      <c r="AO1130" s="154"/>
      <c r="AP1130" s="154"/>
      <c r="AQ1130" s="189"/>
    </row>
    <row r="1131" spans="1:43" s="2" customFormat="1" x14ac:dyDescent="0.3">
      <c r="A1131" s="22"/>
      <c r="B1131" s="183"/>
      <c r="C1131" s="184"/>
      <c r="D1131" s="185"/>
      <c r="E1131" s="186"/>
      <c r="F1131" s="158"/>
      <c r="G1131" s="159"/>
      <c r="H1131" s="187"/>
      <c r="I1131" s="147"/>
      <c r="J1131" s="147"/>
      <c r="K1131" s="161"/>
      <c r="L1131" s="159"/>
      <c r="M1131" s="188"/>
      <c r="N1131" s="154"/>
      <c r="O1131" s="22"/>
      <c r="P1131" s="22"/>
      <c r="Q1131" s="22"/>
      <c r="R1131" s="22"/>
      <c r="S1131" s="22"/>
      <c r="T1131" s="22"/>
      <c r="U1131" s="22"/>
      <c r="V1131" s="22"/>
      <c r="W1131" s="22"/>
      <c r="X1131" s="146"/>
      <c r="Y1131" s="146"/>
      <c r="Z1131" s="146"/>
      <c r="AA1131" s="146"/>
      <c r="AB1131" s="146"/>
      <c r="AC1131" s="154"/>
      <c r="AD1131" s="150"/>
      <c r="AE1131" s="151"/>
      <c r="AF1131" s="154"/>
      <c r="AG1131" s="154"/>
      <c r="AH1131" s="154"/>
      <c r="AI1131" s="154"/>
      <c r="AJ1131" s="153"/>
      <c r="AK1131" s="154"/>
      <c r="AL1131" s="154"/>
      <c r="AM1131" s="154"/>
      <c r="AN1131" s="154"/>
      <c r="AO1131" s="154"/>
      <c r="AP1131" s="154"/>
      <c r="AQ1131" s="189"/>
    </row>
    <row r="1132" spans="1:43" s="2" customFormat="1" x14ac:dyDescent="0.3">
      <c r="A1132" s="22"/>
      <c r="B1132" s="183"/>
      <c r="C1132" s="184"/>
      <c r="D1132" s="185"/>
      <c r="E1132" s="186"/>
      <c r="F1132" s="158"/>
      <c r="G1132" s="159"/>
      <c r="H1132" s="187"/>
      <c r="I1132" s="147"/>
      <c r="J1132" s="147"/>
      <c r="K1132" s="161"/>
      <c r="L1132" s="159"/>
      <c r="M1132" s="188"/>
      <c r="N1132" s="154"/>
      <c r="O1132" s="22"/>
      <c r="P1132" s="22"/>
      <c r="Q1132" s="22"/>
      <c r="R1132" s="22"/>
      <c r="S1132" s="22"/>
      <c r="T1132" s="22"/>
      <c r="U1132" s="22"/>
      <c r="V1132" s="22"/>
      <c r="W1132" s="22"/>
      <c r="X1132" s="146"/>
      <c r="Y1132" s="146"/>
      <c r="Z1132" s="146"/>
      <c r="AA1132" s="146"/>
      <c r="AB1132" s="146"/>
      <c r="AC1132" s="154"/>
      <c r="AD1132" s="150"/>
      <c r="AE1132" s="151"/>
      <c r="AF1132" s="154"/>
      <c r="AG1132" s="154"/>
      <c r="AH1132" s="154"/>
      <c r="AI1132" s="154"/>
      <c r="AJ1132" s="153"/>
      <c r="AK1132" s="154"/>
      <c r="AL1132" s="154"/>
      <c r="AM1132" s="154"/>
      <c r="AN1132" s="154"/>
      <c r="AO1132" s="154"/>
      <c r="AP1132" s="154"/>
      <c r="AQ1132" s="189"/>
    </row>
    <row r="1133" spans="1:43" s="2" customFormat="1" x14ac:dyDescent="0.3">
      <c r="A1133" s="22"/>
      <c r="B1133" s="183"/>
      <c r="C1133" s="184"/>
      <c r="D1133" s="185"/>
      <c r="E1133" s="186"/>
      <c r="F1133" s="158"/>
      <c r="G1133" s="159"/>
      <c r="H1133" s="187"/>
      <c r="I1133" s="147"/>
      <c r="J1133" s="147"/>
      <c r="K1133" s="161"/>
      <c r="L1133" s="159"/>
      <c r="M1133" s="188"/>
      <c r="N1133" s="154"/>
      <c r="O1133" s="22"/>
      <c r="P1133" s="22"/>
      <c r="Q1133" s="22"/>
      <c r="R1133" s="22"/>
      <c r="S1133" s="22"/>
      <c r="T1133" s="22"/>
      <c r="U1133" s="22"/>
      <c r="V1133" s="22"/>
      <c r="W1133" s="22"/>
      <c r="X1133" s="146"/>
      <c r="Y1133" s="146"/>
      <c r="Z1133" s="146"/>
      <c r="AA1133" s="146"/>
      <c r="AB1133" s="146"/>
      <c r="AC1133" s="154"/>
      <c r="AD1133" s="150"/>
      <c r="AE1133" s="151"/>
      <c r="AF1133" s="154"/>
      <c r="AG1133" s="154"/>
      <c r="AH1133" s="154"/>
      <c r="AI1133" s="154"/>
      <c r="AJ1133" s="153"/>
      <c r="AK1133" s="154"/>
      <c r="AL1133" s="154"/>
      <c r="AM1133" s="154"/>
      <c r="AN1133" s="154"/>
      <c r="AO1133" s="154"/>
      <c r="AP1133" s="154"/>
      <c r="AQ1133" s="189"/>
    </row>
  </sheetData>
  <mergeCells count="3554">
    <mergeCell ref="A5:A758"/>
    <mergeCell ref="B5:B102"/>
    <mergeCell ref="C5:C44"/>
    <mergeCell ref="D5:D44"/>
    <mergeCell ref="E5:E44"/>
    <mergeCell ref="F5:F44"/>
    <mergeCell ref="C69:C78"/>
    <mergeCell ref="D69:D78"/>
    <mergeCell ref="E69:E78"/>
    <mergeCell ref="F69:F78"/>
    <mergeCell ref="A1:AQ1"/>
    <mergeCell ref="B3:D3"/>
    <mergeCell ref="E3:F3"/>
    <mergeCell ref="G3:AQ3"/>
    <mergeCell ref="M4:N4"/>
    <mergeCell ref="AK4:AL4"/>
    <mergeCell ref="AM4:AN4"/>
    <mergeCell ref="AO4:AP4"/>
    <mergeCell ref="AG5:AG10"/>
    <mergeCell ref="AH5:AH44"/>
    <mergeCell ref="AI5:AI102"/>
    <mergeCell ref="AG11:AG16"/>
    <mergeCell ref="AD17:AD24"/>
    <mergeCell ref="AF17:AF18"/>
    <mergeCell ref="AG17:AG24"/>
    <mergeCell ref="M5:M6"/>
    <mergeCell ref="X5:X10"/>
    <mergeCell ref="Y5:Y10"/>
    <mergeCell ref="Z5:Z10"/>
    <mergeCell ref="AA5:AA10"/>
    <mergeCell ref="AB5:AB10"/>
    <mergeCell ref="G5:G10"/>
    <mergeCell ref="H5:H10"/>
    <mergeCell ref="I5:I10"/>
    <mergeCell ref="J5:J10"/>
    <mergeCell ref="K5:K10"/>
    <mergeCell ref="L5:L6"/>
    <mergeCell ref="AQ11:AQ16"/>
    <mergeCell ref="L13:L14"/>
    <mergeCell ref="M13:M14"/>
    <mergeCell ref="AF13:AF14"/>
    <mergeCell ref="L15:L16"/>
    <mergeCell ref="M15:M16"/>
    <mergeCell ref="AF15:AF16"/>
    <mergeCell ref="Y11:Y16"/>
    <mergeCell ref="Z11:Z16"/>
    <mergeCell ref="AA11:AA16"/>
    <mergeCell ref="AB11:AB16"/>
    <mergeCell ref="AD11:AD16"/>
    <mergeCell ref="AF11:AF12"/>
    <mergeCell ref="G11:G16"/>
    <mergeCell ref="H11:H16"/>
    <mergeCell ref="I11:I16"/>
    <mergeCell ref="J11:J16"/>
    <mergeCell ref="K11:K16"/>
    <mergeCell ref="L11:L12"/>
    <mergeCell ref="AJ5:AJ102"/>
    <mergeCell ref="AQ5:AQ10"/>
    <mergeCell ref="L7:L8"/>
    <mergeCell ref="M7:M8"/>
    <mergeCell ref="AF7:AF8"/>
    <mergeCell ref="L9:L10"/>
    <mergeCell ref="M9:M10"/>
    <mergeCell ref="AF9:AF10"/>
    <mergeCell ref="M11:M12"/>
    <mergeCell ref="X11:X16"/>
    <mergeCell ref="AC5:AC102"/>
    <mergeCell ref="AD5:AD10"/>
    <mergeCell ref="AF5:AF6"/>
    <mergeCell ref="G25:G36"/>
    <mergeCell ref="H25:H36"/>
    <mergeCell ref="I25:I36"/>
    <mergeCell ref="J25:J36"/>
    <mergeCell ref="K25:K36"/>
    <mergeCell ref="L25:L26"/>
    <mergeCell ref="L31:L32"/>
    <mergeCell ref="AQ17:AQ24"/>
    <mergeCell ref="L19:L20"/>
    <mergeCell ref="M19:M20"/>
    <mergeCell ref="AF19:AF20"/>
    <mergeCell ref="L21:L22"/>
    <mergeCell ref="M21:M22"/>
    <mergeCell ref="AF21:AF22"/>
    <mergeCell ref="L23:L24"/>
    <mergeCell ref="M23:M24"/>
    <mergeCell ref="AF23:AF24"/>
    <mergeCell ref="M17:M18"/>
    <mergeCell ref="X17:X24"/>
    <mergeCell ref="Y17:Y24"/>
    <mergeCell ref="Z17:Z24"/>
    <mergeCell ref="AA17:AA24"/>
    <mergeCell ref="AB17:AB24"/>
    <mergeCell ref="G17:G24"/>
    <mergeCell ref="H17:H24"/>
    <mergeCell ref="I17:I24"/>
    <mergeCell ref="J17:J24"/>
    <mergeCell ref="K17:K24"/>
    <mergeCell ref="L17:L18"/>
    <mergeCell ref="L37:L38"/>
    <mergeCell ref="L43:L44"/>
    <mergeCell ref="AF31:AF32"/>
    <mergeCell ref="L33:L34"/>
    <mergeCell ref="M33:M34"/>
    <mergeCell ref="AF33:AF34"/>
    <mergeCell ref="L35:L36"/>
    <mergeCell ref="M35:M36"/>
    <mergeCell ref="AF35:AF36"/>
    <mergeCell ref="AD25:AD36"/>
    <mergeCell ref="AF25:AF26"/>
    <mergeCell ref="AG25:AG36"/>
    <mergeCell ref="AQ25:AQ36"/>
    <mergeCell ref="L27:L28"/>
    <mergeCell ref="M27:M28"/>
    <mergeCell ref="AF27:AF28"/>
    <mergeCell ref="L29:L30"/>
    <mergeCell ref="M29:M30"/>
    <mergeCell ref="AF29:AF30"/>
    <mergeCell ref="M25:M26"/>
    <mergeCell ref="X25:X36"/>
    <mergeCell ref="Y25:Y36"/>
    <mergeCell ref="Z25:Z36"/>
    <mergeCell ref="AA25:AA36"/>
    <mergeCell ref="AB25:AB36"/>
    <mergeCell ref="M31:M32"/>
    <mergeCell ref="AF43:AF44"/>
    <mergeCell ref="C45:C68"/>
    <mergeCell ref="D45:D68"/>
    <mergeCell ref="E45:E68"/>
    <mergeCell ref="F45:F68"/>
    <mergeCell ref="G45:G54"/>
    <mergeCell ref="H45:H54"/>
    <mergeCell ref="I45:I54"/>
    <mergeCell ref="J45:J54"/>
    <mergeCell ref="K45:K54"/>
    <mergeCell ref="AD37:AD44"/>
    <mergeCell ref="AF37:AF38"/>
    <mergeCell ref="AG37:AG44"/>
    <mergeCell ref="AQ37:AQ44"/>
    <mergeCell ref="L39:L40"/>
    <mergeCell ref="M39:M40"/>
    <mergeCell ref="AF39:AF40"/>
    <mergeCell ref="L41:L42"/>
    <mergeCell ref="M41:M42"/>
    <mergeCell ref="AF41:AF42"/>
    <mergeCell ref="M37:M38"/>
    <mergeCell ref="X37:X44"/>
    <mergeCell ref="Y37:Y44"/>
    <mergeCell ref="Z37:Z44"/>
    <mergeCell ref="AA37:AA44"/>
    <mergeCell ref="AB37:AB44"/>
    <mergeCell ref="M43:M44"/>
    <mergeCell ref="G37:G44"/>
    <mergeCell ref="H37:H44"/>
    <mergeCell ref="I37:I44"/>
    <mergeCell ref="J37:J44"/>
    <mergeCell ref="K37:K44"/>
    <mergeCell ref="L55:L56"/>
    <mergeCell ref="L51:L52"/>
    <mergeCell ref="M51:M52"/>
    <mergeCell ref="AF51:AF52"/>
    <mergeCell ref="L53:L54"/>
    <mergeCell ref="M53:M54"/>
    <mergeCell ref="AF53:AF54"/>
    <mergeCell ref="AB45:AB54"/>
    <mergeCell ref="AD45:AD64"/>
    <mergeCell ref="AF45:AF46"/>
    <mergeCell ref="AG45:AG54"/>
    <mergeCell ref="AH45:AH68"/>
    <mergeCell ref="AQ45:AQ54"/>
    <mergeCell ref="AF47:AF48"/>
    <mergeCell ref="AF49:AF50"/>
    <mergeCell ref="AF55:AF56"/>
    <mergeCell ref="AG55:AG64"/>
    <mergeCell ref="L45:L46"/>
    <mergeCell ref="M45:M46"/>
    <mergeCell ref="X45:X54"/>
    <mergeCell ref="Y45:Y54"/>
    <mergeCell ref="Z45:Z54"/>
    <mergeCell ref="AA45:AA54"/>
    <mergeCell ref="L47:L48"/>
    <mergeCell ref="M47:M48"/>
    <mergeCell ref="L49:L50"/>
    <mergeCell ref="M49:M50"/>
    <mergeCell ref="AF63:AF64"/>
    <mergeCell ref="G65:G68"/>
    <mergeCell ref="H65:H68"/>
    <mergeCell ref="I65:I66"/>
    <mergeCell ref="J65:J66"/>
    <mergeCell ref="K65:K68"/>
    <mergeCell ref="L65:L66"/>
    <mergeCell ref="M65:M66"/>
    <mergeCell ref="X65:X68"/>
    <mergeCell ref="Y65:Y68"/>
    <mergeCell ref="AQ55:AQ64"/>
    <mergeCell ref="L57:L58"/>
    <mergeCell ref="M57:M58"/>
    <mergeCell ref="AF57:AF58"/>
    <mergeCell ref="L59:L60"/>
    <mergeCell ref="M59:M60"/>
    <mergeCell ref="AF59:AF60"/>
    <mergeCell ref="L61:L62"/>
    <mergeCell ref="M61:M62"/>
    <mergeCell ref="AF61:AF62"/>
    <mergeCell ref="M55:M56"/>
    <mergeCell ref="X55:X64"/>
    <mergeCell ref="Y55:Y64"/>
    <mergeCell ref="Z55:Z64"/>
    <mergeCell ref="AA55:AA64"/>
    <mergeCell ref="AB55:AB64"/>
    <mergeCell ref="M63:M64"/>
    <mergeCell ref="G55:G64"/>
    <mergeCell ref="H55:H64"/>
    <mergeCell ref="I55:I64"/>
    <mergeCell ref="J55:J64"/>
    <mergeCell ref="K55:K64"/>
    <mergeCell ref="L63:L64"/>
    <mergeCell ref="G69:G78"/>
    <mergeCell ref="H69:H78"/>
    <mergeCell ref="I69:I78"/>
    <mergeCell ref="J69:J78"/>
    <mergeCell ref="K69:K78"/>
    <mergeCell ref="L69:L70"/>
    <mergeCell ref="AQ65:AQ68"/>
    <mergeCell ref="I67:I68"/>
    <mergeCell ref="J67:J68"/>
    <mergeCell ref="L67:L68"/>
    <mergeCell ref="M67:M68"/>
    <mergeCell ref="AF67:AF68"/>
    <mergeCell ref="Z65:Z68"/>
    <mergeCell ref="AA65:AA68"/>
    <mergeCell ref="AB65:AB68"/>
    <mergeCell ref="AD65:AD68"/>
    <mergeCell ref="AF65:AF66"/>
    <mergeCell ref="AG65:AG68"/>
    <mergeCell ref="AF73:AF74"/>
    <mergeCell ref="L75:L76"/>
    <mergeCell ref="M75:M76"/>
    <mergeCell ref="AF75:AF76"/>
    <mergeCell ref="L77:L78"/>
    <mergeCell ref="M77:M78"/>
    <mergeCell ref="AF77:AF78"/>
    <mergeCell ref="AD69:AD78"/>
    <mergeCell ref="AF69:AF70"/>
    <mergeCell ref="AG69:AG78"/>
    <mergeCell ref="AH69:AH78"/>
    <mergeCell ref="AQ69:AQ78"/>
    <mergeCell ref="L71:L72"/>
    <mergeCell ref="M71:M72"/>
    <mergeCell ref="AF71:AF72"/>
    <mergeCell ref="L73:L74"/>
    <mergeCell ref="M73:M74"/>
    <mergeCell ref="M69:M70"/>
    <mergeCell ref="X69:X78"/>
    <mergeCell ref="Y69:Y78"/>
    <mergeCell ref="Z69:Z78"/>
    <mergeCell ref="AA69:AA78"/>
    <mergeCell ref="AB69:AB78"/>
    <mergeCell ref="I79:I92"/>
    <mergeCell ref="J79:J92"/>
    <mergeCell ref="K79:K92"/>
    <mergeCell ref="L79:L80"/>
    <mergeCell ref="M79:M80"/>
    <mergeCell ref="X79:X92"/>
    <mergeCell ref="L85:L86"/>
    <mergeCell ref="M85:M86"/>
    <mergeCell ref="L87:L88"/>
    <mergeCell ref="M87:M88"/>
    <mergeCell ref="C79:C92"/>
    <mergeCell ref="D79:D92"/>
    <mergeCell ref="E79:E96"/>
    <mergeCell ref="F79:F92"/>
    <mergeCell ref="G79:G92"/>
    <mergeCell ref="H79:H92"/>
    <mergeCell ref="C93:C96"/>
    <mergeCell ref="D93:D96"/>
    <mergeCell ref="F93:F96"/>
    <mergeCell ref="G93:G96"/>
    <mergeCell ref="AF87:AF88"/>
    <mergeCell ref="L89:L90"/>
    <mergeCell ref="M89:M90"/>
    <mergeCell ref="AD89:AD90"/>
    <mergeCell ref="AF89:AF90"/>
    <mergeCell ref="L91:L92"/>
    <mergeCell ref="M91:M92"/>
    <mergeCell ref="AD91:AD92"/>
    <mergeCell ref="AF91:AF92"/>
    <mergeCell ref="AF93:AF94"/>
    <mergeCell ref="AG79:AG92"/>
    <mergeCell ref="AH79:AH92"/>
    <mergeCell ref="AQ79:AQ92"/>
    <mergeCell ref="L81:L82"/>
    <mergeCell ref="M81:M82"/>
    <mergeCell ref="AD81:AD82"/>
    <mergeCell ref="AF81:AF82"/>
    <mergeCell ref="L83:L84"/>
    <mergeCell ref="M83:M84"/>
    <mergeCell ref="AD83:AD84"/>
    <mergeCell ref="Y79:Y92"/>
    <mergeCell ref="Z79:Z92"/>
    <mergeCell ref="AA79:AA92"/>
    <mergeCell ref="AB79:AB92"/>
    <mergeCell ref="AD79:AD80"/>
    <mergeCell ref="AF79:AF80"/>
    <mergeCell ref="AF83:AF84"/>
    <mergeCell ref="AD85:AD86"/>
    <mergeCell ref="AF85:AF86"/>
    <mergeCell ref="AD87:AD88"/>
    <mergeCell ref="AG93:AG96"/>
    <mergeCell ref="AH93:AH96"/>
    <mergeCell ref="AQ93:AQ96"/>
    <mergeCell ref="L95:L96"/>
    <mergeCell ref="M95:M96"/>
    <mergeCell ref="AF95:AF96"/>
    <mergeCell ref="X93:X96"/>
    <mergeCell ref="Y93:Y96"/>
    <mergeCell ref="Z93:Z96"/>
    <mergeCell ref="AA93:AA96"/>
    <mergeCell ref="AB93:AB96"/>
    <mergeCell ref="AD93:AD96"/>
    <mergeCell ref="H93:H96"/>
    <mergeCell ref="I93:I96"/>
    <mergeCell ref="J93:J96"/>
    <mergeCell ref="K93:K96"/>
    <mergeCell ref="L93:L94"/>
    <mergeCell ref="M93:M94"/>
    <mergeCell ref="AH97:AH102"/>
    <mergeCell ref="AQ97:AQ102"/>
    <mergeCell ref="L99:L100"/>
    <mergeCell ref="M99:M100"/>
    <mergeCell ref="AF99:AF100"/>
    <mergeCell ref="L101:L102"/>
    <mergeCell ref="M101:M102"/>
    <mergeCell ref="AF101:AF102"/>
    <mergeCell ref="Y97:Y102"/>
    <mergeCell ref="Z97:Z102"/>
    <mergeCell ref="AA97:AA102"/>
    <mergeCell ref="AB97:AB102"/>
    <mergeCell ref="AD97:AD102"/>
    <mergeCell ref="AF97:AF98"/>
    <mergeCell ref="I97:I102"/>
    <mergeCell ref="J97:J102"/>
    <mergeCell ref="K97:K102"/>
    <mergeCell ref="L97:L98"/>
    <mergeCell ref="M97:M98"/>
    <mergeCell ref="X97:X102"/>
    <mergeCell ref="H103:H110"/>
    <mergeCell ref="I103:I110"/>
    <mergeCell ref="J103:J110"/>
    <mergeCell ref="K103:K110"/>
    <mergeCell ref="L103:L104"/>
    <mergeCell ref="M103:M104"/>
    <mergeCell ref="B103:B156"/>
    <mergeCell ref="C103:C110"/>
    <mergeCell ref="D103:D110"/>
    <mergeCell ref="E103:E110"/>
    <mergeCell ref="F103:F110"/>
    <mergeCell ref="G103:G110"/>
    <mergeCell ref="C111:C132"/>
    <mergeCell ref="D111:D132"/>
    <mergeCell ref="E111:E116"/>
    <mergeCell ref="F111:F116"/>
    <mergeCell ref="AG97:AG102"/>
    <mergeCell ref="C97:C102"/>
    <mergeCell ref="D97:D102"/>
    <mergeCell ref="E97:E102"/>
    <mergeCell ref="F97:F102"/>
    <mergeCell ref="G97:G102"/>
    <mergeCell ref="H97:H102"/>
    <mergeCell ref="M113:M114"/>
    <mergeCell ref="AF113:AF114"/>
    <mergeCell ref="L115:L116"/>
    <mergeCell ref="M115:M116"/>
    <mergeCell ref="AF115:AF116"/>
    <mergeCell ref="M111:M112"/>
    <mergeCell ref="X111:X116"/>
    <mergeCell ref="Y111:Y116"/>
    <mergeCell ref="Z111:Z116"/>
    <mergeCell ref="AQ103:AQ110"/>
    <mergeCell ref="L105:L106"/>
    <mergeCell ref="M105:M106"/>
    <mergeCell ref="AF105:AF106"/>
    <mergeCell ref="L107:L108"/>
    <mergeCell ref="M107:M108"/>
    <mergeCell ref="AF107:AF108"/>
    <mergeCell ref="L109:L110"/>
    <mergeCell ref="M109:M110"/>
    <mergeCell ref="AF109:AF110"/>
    <mergeCell ref="AD103:AD140"/>
    <mergeCell ref="AF103:AF104"/>
    <mergeCell ref="AG103:AG110"/>
    <mergeCell ref="AH103:AH110"/>
    <mergeCell ref="AI103:AI156"/>
    <mergeCell ref="AJ103:AJ156"/>
    <mergeCell ref="AF111:AF112"/>
    <mergeCell ref="AG111:AG116"/>
    <mergeCell ref="AH111:AH132"/>
    <mergeCell ref="AF117:AF118"/>
    <mergeCell ref="X103:X110"/>
    <mergeCell ref="Y103:Y110"/>
    <mergeCell ref="Z103:Z110"/>
    <mergeCell ref="AA103:AA110"/>
    <mergeCell ref="AB103:AB110"/>
    <mergeCell ref="AC103:AC156"/>
    <mergeCell ref="AA117:AA124"/>
    <mergeCell ref="AB117:AB124"/>
    <mergeCell ref="Z125:Z132"/>
    <mergeCell ref="AA125:AA132"/>
    <mergeCell ref="AQ111:AQ116"/>
    <mergeCell ref="L113:L114"/>
    <mergeCell ref="G117:G124"/>
    <mergeCell ref="H117:H124"/>
    <mergeCell ref="I117:I124"/>
    <mergeCell ref="J117:J124"/>
    <mergeCell ref="AA111:AA116"/>
    <mergeCell ref="AB111:AB116"/>
    <mergeCell ref="G111:G116"/>
    <mergeCell ref="H111:H116"/>
    <mergeCell ref="I111:I116"/>
    <mergeCell ref="J111:J116"/>
    <mergeCell ref="K111:K116"/>
    <mergeCell ref="L111:L112"/>
    <mergeCell ref="AF123:AF124"/>
    <mergeCell ref="G125:G132"/>
    <mergeCell ref="H125:H132"/>
    <mergeCell ref="I125:I132"/>
    <mergeCell ref="J125:J132"/>
    <mergeCell ref="K125:K132"/>
    <mergeCell ref="L125:L126"/>
    <mergeCell ref="M125:M126"/>
    <mergeCell ref="X125:X132"/>
    <mergeCell ref="Y125:Y132"/>
    <mergeCell ref="L131:L132"/>
    <mergeCell ref="M131:M132"/>
    <mergeCell ref="AF131:AF132"/>
    <mergeCell ref="F133:F140"/>
    <mergeCell ref="G133:G140"/>
    <mergeCell ref="H133:H140"/>
    <mergeCell ref="I133:I140"/>
    <mergeCell ref="AB125:AB132"/>
    <mergeCell ref="AF125:AF126"/>
    <mergeCell ref="AG125:AG132"/>
    <mergeCell ref="AQ125:AQ132"/>
    <mergeCell ref="L127:L128"/>
    <mergeCell ref="M127:M128"/>
    <mergeCell ref="AF127:AF128"/>
    <mergeCell ref="L129:L130"/>
    <mergeCell ref="M129:M130"/>
    <mergeCell ref="AF129:AF130"/>
    <mergeCell ref="E117:E132"/>
    <mergeCell ref="F117:F132"/>
    <mergeCell ref="AG117:AG124"/>
    <mergeCell ref="AQ117:AQ124"/>
    <mergeCell ref="L119:L120"/>
    <mergeCell ref="M119:M120"/>
    <mergeCell ref="AF119:AF120"/>
    <mergeCell ref="L121:L122"/>
    <mergeCell ref="M121:M122"/>
    <mergeCell ref="AF121:AF122"/>
    <mergeCell ref="L123:L124"/>
    <mergeCell ref="M123:M124"/>
    <mergeCell ref="K117:K124"/>
    <mergeCell ref="L117:L118"/>
    <mergeCell ref="M117:M118"/>
    <mergeCell ref="X117:X124"/>
    <mergeCell ref="Y117:Y124"/>
    <mergeCell ref="Z117:Z124"/>
    <mergeCell ref="M149:M150"/>
    <mergeCell ref="C141:C150"/>
    <mergeCell ref="D141:D150"/>
    <mergeCell ref="E141:E150"/>
    <mergeCell ref="F141:F150"/>
    <mergeCell ref="G141:G150"/>
    <mergeCell ref="H141:H150"/>
    <mergeCell ref="AQ133:AQ140"/>
    <mergeCell ref="L135:L136"/>
    <mergeCell ref="M135:M136"/>
    <mergeCell ref="AF135:AF136"/>
    <mergeCell ref="L137:L138"/>
    <mergeCell ref="M137:M138"/>
    <mergeCell ref="AF137:AF138"/>
    <mergeCell ref="L139:L140"/>
    <mergeCell ref="M139:M140"/>
    <mergeCell ref="AF139:AF140"/>
    <mergeCell ref="Z133:Z140"/>
    <mergeCell ref="AA133:AA140"/>
    <mergeCell ref="AB133:AB140"/>
    <mergeCell ref="AF133:AF134"/>
    <mergeCell ref="AG133:AG140"/>
    <mergeCell ref="AH133:AH140"/>
    <mergeCell ref="J133:J140"/>
    <mergeCell ref="K133:K140"/>
    <mergeCell ref="L133:L134"/>
    <mergeCell ref="M133:M134"/>
    <mergeCell ref="X133:X140"/>
    <mergeCell ref="Y133:Y140"/>
    <mergeCell ref="C133:C140"/>
    <mergeCell ref="D133:D140"/>
    <mergeCell ref="E133:E140"/>
    <mergeCell ref="C151:C156"/>
    <mergeCell ref="D151:D156"/>
    <mergeCell ref="E151:E156"/>
    <mergeCell ref="F151:F156"/>
    <mergeCell ref="G151:G156"/>
    <mergeCell ref="H151:H156"/>
    <mergeCell ref="AG141:AG150"/>
    <mergeCell ref="AH141:AH150"/>
    <mergeCell ref="AQ141:AQ150"/>
    <mergeCell ref="L143:L144"/>
    <mergeCell ref="M143:M144"/>
    <mergeCell ref="AF143:AF144"/>
    <mergeCell ref="L145:L146"/>
    <mergeCell ref="M145:M146"/>
    <mergeCell ref="AF145:AF146"/>
    <mergeCell ref="L147:L148"/>
    <mergeCell ref="Y141:Y150"/>
    <mergeCell ref="Z141:Z150"/>
    <mergeCell ref="AA141:AA150"/>
    <mergeCell ref="AB141:AB150"/>
    <mergeCell ref="AD141:AD150"/>
    <mergeCell ref="AF141:AF142"/>
    <mergeCell ref="AF147:AF148"/>
    <mergeCell ref="AF149:AF150"/>
    <mergeCell ref="I141:I150"/>
    <mergeCell ref="J141:J150"/>
    <mergeCell ref="K141:K150"/>
    <mergeCell ref="L141:L142"/>
    <mergeCell ref="M141:M142"/>
    <mergeCell ref="X141:X150"/>
    <mergeCell ref="M147:M148"/>
    <mergeCell ref="L149:L150"/>
    <mergeCell ref="AG151:AG156"/>
    <mergeCell ref="AH151:AH156"/>
    <mergeCell ref="AQ151:AQ156"/>
    <mergeCell ref="L153:L154"/>
    <mergeCell ref="M153:M154"/>
    <mergeCell ref="AF153:AF154"/>
    <mergeCell ref="L155:L156"/>
    <mergeCell ref="M155:M156"/>
    <mergeCell ref="AF155:AF156"/>
    <mergeCell ref="Y151:Y156"/>
    <mergeCell ref="Z151:Z156"/>
    <mergeCell ref="AA151:AA156"/>
    <mergeCell ref="AB151:AB156"/>
    <mergeCell ref="AD151:AD156"/>
    <mergeCell ref="AF151:AF152"/>
    <mergeCell ref="I151:I156"/>
    <mergeCell ref="J151:J156"/>
    <mergeCell ref="K151:K156"/>
    <mergeCell ref="L151:L152"/>
    <mergeCell ref="M151:M152"/>
    <mergeCell ref="X151:X156"/>
    <mergeCell ref="H157:H162"/>
    <mergeCell ref="I157:I162"/>
    <mergeCell ref="J157:J162"/>
    <mergeCell ref="K157:K162"/>
    <mergeCell ref="L157:L158"/>
    <mergeCell ref="M157:M158"/>
    <mergeCell ref="B157:B228"/>
    <mergeCell ref="C157:C162"/>
    <mergeCell ref="D157:D162"/>
    <mergeCell ref="E157:E162"/>
    <mergeCell ref="F157:F162"/>
    <mergeCell ref="G157:G162"/>
    <mergeCell ref="C163:C172"/>
    <mergeCell ref="D163:D172"/>
    <mergeCell ref="E163:E172"/>
    <mergeCell ref="F163:F172"/>
    <mergeCell ref="Y163:Y172"/>
    <mergeCell ref="G163:G172"/>
    <mergeCell ref="H163:H172"/>
    <mergeCell ref="I163:I172"/>
    <mergeCell ref="J163:J172"/>
    <mergeCell ref="K163:K172"/>
    <mergeCell ref="L163:L164"/>
    <mergeCell ref="I173:I182"/>
    <mergeCell ref="J173:J182"/>
    <mergeCell ref="K173:K182"/>
    <mergeCell ref="M175:M176"/>
    <mergeCell ref="L177:L178"/>
    <mergeCell ref="M177:M178"/>
    <mergeCell ref="J183:J192"/>
    <mergeCell ref="K183:K192"/>
    <mergeCell ref="L183:L184"/>
    <mergeCell ref="AQ157:AQ162"/>
    <mergeCell ref="L159:L160"/>
    <mergeCell ref="M159:M160"/>
    <mergeCell ref="AF159:AF160"/>
    <mergeCell ref="L161:L162"/>
    <mergeCell ref="M161:M162"/>
    <mergeCell ref="AF161:AF162"/>
    <mergeCell ref="AD157:AD162"/>
    <mergeCell ref="AF157:AF158"/>
    <mergeCell ref="AG157:AG162"/>
    <mergeCell ref="AH157:AH162"/>
    <mergeCell ref="AI157:AI228"/>
    <mergeCell ref="AJ157:AJ228"/>
    <mergeCell ref="AD163:AD172"/>
    <mergeCell ref="AF163:AF164"/>
    <mergeCell ref="AG163:AG172"/>
    <mergeCell ref="AH163:AH172"/>
    <mergeCell ref="X157:X162"/>
    <mergeCell ref="Y157:Y162"/>
    <mergeCell ref="Z157:Z162"/>
    <mergeCell ref="AA157:AA162"/>
    <mergeCell ref="AB157:AB162"/>
    <mergeCell ref="AG173:AG182"/>
    <mergeCell ref="AH173:AH182"/>
    <mergeCell ref="AK173:AP173"/>
    <mergeCell ref="AQ173:AQ182"/>
    <mergeCell ref="AF175:AF176"/>
    <mergeCell ref="AF177:AF178"/>
    <mergeCell ref="L173:L174"/>
    <mergeCell ref="M173:M174"/>
    <mergeCell ref="X173:X182"/>
    <mergeCell ref="L175:L176"/>
    <mergeCell ref="L171:L172"/>
    <mergeCell ref="M171:M172"/>
    <mergeCell ref="AF171:AF172"/>
    <mergeCell ref="AQ163:AQ172"/>
    <mergeCell ref="AK164:AP164"/>
    <mergeCell ref="L165:L166"/>
    <mergeCell ref="M165:M166"/>
    <mergeCell ref="AF165:AF166"/>
    <mergeCell ref="L167:L168"/>
    <mergeCell ref="M167:M168"/>
    <mergeCell ref="AF167:AF168"/>
    <mergeCell ref="L169:L170"/>
    <mergeCell ref="M169:M170"/>
    <mergeCell ref="M163:M164"/>
    <mergeCell ref="X163:X172"/>
    <mergeCell ref="AB173:AB182"/>
    <mergeCell ref="Z163:Z172"/>
    <mergeCell ref="AA163:AA172"/>
    <mergeCell ref="AB163:AB172"/>
    <mergeCell ref="X183:X192"/>
    <mergeCell ref="Y183:Y192"/>
    <mergeCell ref="L191:L192"/>
    <mergeCell ref="M191:M192"/>
    <mergeCell ref="C183:C192"/>
    <mergeCell ref="D183:D192"/>
    <mergeCell ref="E183:E192"/>
    <mergeCell ref="F183:F192"/>
    <mergeCell ref="H183:H192"/>
    <mergeCell ref="I183:I192"/>
    <mergeCell ref="L179:L180"/>
    <mergeCell ref="M179:M180"/>
    <mergeCell ref="AF179:AF180"/>
    <mergeCell ref="L181:L182"/>
    <mergeCell ref="M181:M182"/>
    <mergeCell ref="AF181:AF182"/>
    <mergeCell ref="AD173:AD182"/>
    <mergeCell ref="AF173:AF174"/>
    <mergeCell ref="C173:C182"/>
    <mergeCell ref="D173:D182"/>
    <mergeCell ref="E173:E182"/>
    <mergeCell ref="F173:F182"/>
    <mergeCell ref="G173:G192"/>
    <mergeCell ref="H173:H182"/>
    <mergeCell ref="AC157:AC228"/>
    <mergeCell ref="Y173:Y182"/>
    <mergeCell ref="Z173:Z182"/>
    <mergeCell ref="AA173:AA182"/>
    <mergeCell ref="I193:I200"/>
    <mergeCell ref="J193:J200"/>
    <mergeCell ref="K193:K200"/>
    <mergeCell ref="AF169:AF170"/>
    <mergeCell ref="M193:M194"/>
    <mergeCell ref="X193:X200"/>
    <mergeCell ref="L199:L200"/>
    <mergeCell ref="M199:M200"/>
    <mergeCell ref="C193:C200"/>
    <mergeCell ref="D193:D200"/>
    <mergeCell ref="E193:E200"/>
    <mergeCell ref="F193:F200"/>
    <mergeCell ref="G193:G200"/>
    <mergeCell ref="H193:H200"/>
    <mergeCell ref="AH183:AH192"/>
    <mergeCell ref="AQ183:AQ192"/>
    <mergeCell ref="L185:L186"/>
    <mergeCell ref="M185:M186"/>
    <mergeCell ref="AF185:AF186"/>
    <mergeCell ref="L187:L188"/>
    <mergeCell ref="M187:M188"/>
    <mergeCell ref="AF187:AF188"/>
    <mergeCell ref="L189:L190"/>
    <mergeCell ref="M189:M190"/>
    <mergeCell ref="Z183:Z192"/>
    <mergeCell ref="AA183:AA192"/>
    <mergeCell ref="AB183:AB192"/>
    <mergeCell ref="AD183:AD192"/>
    <mergeCell ref="AF183:AF184"/>
    <mergeCell ref="AG183:AG192"/>
    <mergeCell ref="AF189:AF190"/>
    <mergeCell ref="AF191:AF192"/>
    <mergeCell ref="AG193:AG200"/>
    <mergeCell ref="AH193:AH200"/>
    <mergeCell ref="AK193:AP193"/>
    <mergeCell ref="M183:M184"/>
    <mergeCell ref="AQ193:AQ200"/>
    <mergeCell ref="L195:L196"/>
    <mergeCell ref="M195:M196"/>
    <mergeCell ref="AF195:AF196"/>
    <mergeCell ref="L197:L198"/>
    <mergeCell ref="M197:M198"/>
    <mergeCell ref="AF197:AF198"/>
    <mergeCell ref="Y193:Y200"/>
    <mergeCell ref="Z193:Z200"/>
    <mergeCell ref="AA193:AA200"/>
    <mergeCell ref="AB193:AB200"/>
    <mergeCell ref="AD193:AD200"/>
    <mergeCell ref="AF193:AF194"/>
    <mergeCell ref="AF199:AF200"/>
    <mergeCell ref="AQ201:AQ208"/>
    <mergeCell ref="L203:L204"/>
    <mergeCell ref="M203:M204"/>
    <mergeCell ref="AF203:AF204"/>
    <mergeCell ref="L205:L206"/>
    <mergeCell ref="M205:M206"/>
    <mergeCell ref="AF205:AF206"/>
    <mergeCell ref="L207:L208"/>
    <mergeCell ref="Y201:Y208"/>
    <mergeCell ref="Z201:Z208"/>
    <mergeCell ref="AA201:AA208"/>
    <mergeCell ref="AB201:AB208"/>
    <mergeCell ref="AD201:AD208"/>
    <mergeCell ref="AF201:AF202"/>
    <mergeCell ref="AF207:AF208"/>
    <mergeCell ref="AG201:AG208"/>
    <mergeCell ref="AH201:AH208"/>
    <mergeCell ref="L193:L194"/>
    <mergeCell ref="I201:I208"/>
    <mergeCell ref="J201:J208"/>
    <mergeCell ref="K201:K208"/>
    <mergeCell ref="L201:L202"/>
    <mergeCell ref="M201:M202"/>
    <mergeCell ref="X201:X208"/>
    <mergeCell ref="M207:M208"/>
    <mergeCell ref="I209:I218"/>
    <mergeCell ref="J209:J218"/>
    <mergeCell ref="K209:K218"/>
    <mergeCell ref="L209:L210"/>
    <mergeCell ref="M209:M210"/>
    <mergeCell ref="X209:X218"/>
    <mergeCell ref="M215:M216"/>
    <mergeCell ref="L217:L218"/>
    <mergeCell ref="M217:M218"/>
    <mergeCell ref="C209:C218"/>
    <mergeCell ref="D209:D218"/>
    <mergeCell ref="E209:E218"/>
    <mergeCell ref="F209:F218"/>
    <mergeCell ref="G209:G218"/>
    <mergeCell ref="H209:H218"/>
    <mergeCell ref="C201:C208"/>
    <mergeCell ref="D201:D208"/>
    <mergeCell ref="E201:E208"/>
    <mergeCell ref="F201:F208"/>
    <mergeCell ref="G201:G208"/>
    <mergeCell ref="H201:H208"/>
    <mergeCell ref="AG209:AG218"/>
    <mergeCell ref="AH209:AH218"/>
    <mergeCell ref="AQ209:AQ218"/>
    <mergeCell ref="L211:L212"/>
    <mergeCell ref="M211:M212"/>
    <mergeCell ref="AF211:AF212"/>
    <mergeCell ref="L213:L214"/>
    <mergeCell ref="M213:M214"/>
    <mergeCell ref="AF213:AF214"/>
    <mergeCell ref="L215:L216"/>
    <mergeCell ref="Y209:Y218"/>
    <mergeCell ref="Z209:Z218"/>
    <mergeCell ref="AA209:AA218"/>
    <mergeCell ref="AB209:AB218"/>
    <mergeCell ref="AD209:AD218"/>
    <mergeCell ref="AF209:AF210"/>
    <mergeCell ref="AF215:AF216"/>
    <mergeCell ref="AF217:AF218"/>
    <mergeCell ref="C223:C228"/>
    <mergeCell ref="D223:D228"/>
    <mergeCell ref="E223:E228"/>
    <mergeCell ref="F223:F228"/>
    <mergeCell ref="G223:G228"/>
    <mergeCell ref="H223:H228"/>
    <mergeCell ref="AG219:AG222"/>
    <mergeCell ref="AH219:AH222"/>
    <mergeCell ref="AQ219:AQ222"/>
    <mergeCell ref="L221:L222"/>
    <mergeCell ref="M221:M222"/>
    <mergeCell ref="AF221:AF222"/>
    <mergeCell ref="Y219:Y222"/>
    <mergeCell ref="Z219:Z222"/>
    <mergeCell ref="AA219:AA222"/>
    <mergeCell ref="AB219:AB222"/>
    <mergeCell ref="AD219:AD222"/>
    <mergeCell ref="AF219:AF220"/>
    <mergeCell ref="I219:I222"/>
    <mergeCell ref="J219:J222"/>
    <mergeCell ref="K219:K222"/>
    <mergeCell ref="L219:L220"/>
    <mergeCell ref="M219:M220"/>
    <mergeCell ref="X219:X222"/>
    <mergeCell ref="C219:C222"/>
    <mergeCell ref="D219:D222"/>
    <mergeCell ref="E219:E222"/>
    <mergeCell ref="F219:F222"/>
    <mergeCell ref="G219:G222"/>
    <mergeCell ref="H219:H222"/>
    <mergeCell ref="AG223:AG228"/>
    <mergeCell ref="AH223:AH228"/>
    <mergeCell ref="AQ223:AQ228"/>
    <mergeCell ref="L225:L226"/>
    <mergeCell ref="M225:M226"/>
    <mergeCell ref="AF225:AF226"/>
    <mergeCell ref="L227:L228"/>
    <mergeCell ref="M227:M228"/>
    <mergeCell ref="AF227:AF228"/>
    <mergeCell ref="Y223:Y228"/>
    <mergeCell ref="Z223:Z228"/>
    <mergeCell ref="AA223:AA228"/>
    <mergeCell ref="AB223:AB228"/>
    <mergeCell ref="AD223:AD228"/>
    <mergeCell ref="AF223:AF224"/>
    <mergeCell ref="I223:I228"/>
    <mergeCell ref="J223:J228"/>
    <mergeCell ref="K223:K228"/>
    <mergeCell ref="L223:L224"/>
    <mergeCell ref="M223:M224"/>
    <mergeCell ref="X223:X228"/>
    <mergeCell ref="H229:H240"/>
    <mergeCell ref="I229:I240"/>
    <mergeCell ref="J229:J240"/>
    <mergeCell ref="K229:K240"/>
    <mergeCell ref="L229:L230"/>
    <mergeCell ref="M229:M230"/>
    <mergeCell ref="M235:M236"/>
    <mergeCell ref="L237:L238"/>
    <mergeCell ref="M237:M238"/>
    <mergeCell ref="L239:L240"/>
    <mergeCell ref="B229:B424"/>
    <mergeCell ref="C229:C254"/>
    <mergeCell ref="D229:D254"/>
    <mergeCell ref="E229:E254"/>
    <mergeCell ref="F229:F254"/>
    <mergeCell ref="G229:G240"/>
    <mergeCell ref="C263:C280"/>
    <mergeCell ref="D263:D280"/>
    <mergeCell ref="E263:E280"/>
    <mergeCell ref="F263:F280"/>
    <mergeCell ref="L249:L250"/>
    <mergeCell ref="M249:M250"/>
    <mergeCell ref="I255:I262"/>
    <mergeCell ref="J255:J262"/>
    <mergeCell ref="K255:K262"/>
    <mergeCell ref="C255:C262"/>
    <mergeCell ref="D255:D262"/>
    <mergeCell ref="E255:E262"/>
    <mergeCell ref="F255:F262"/>
    <mergeCell ref="G255:G262"/>
    <mergeCell ref="H255:H262"/>
    <mergeCell ref="J265:J266"/>
    <mergeCell ref="AG241:AG254"/>
    <mergeCell ref="AQ241:AQ254"/>
    <mergeCell ref="L243:L244"/>
    <mergeCell ref="M243:M244"/>
    <mergeCell ref="AF243:AF244"/>
    <mergeCell ref="L245:L246"/>
    <mergeCell ref="M245:M246"/>
    <mergeCell ref="M239:M240"/>
    <mergeCell ref="AD239:AD240"/>
    <mergeCell ref="AF239:AF240"/>
    <mergeCell ref="G241:G254"/>
    <mergeCell ref="H241:H254"/>
    <mergeCell ref="I241:I254"/>
    <mergeCell ref="J241:J254"/>
    <mergeCell ref="K241:K254"/>
    <mergeCell ref="L241:L242"/>
    <mergeCell ref="M241:M242"/>
    <mergeCell ref="AQ229:AQ240"/>
    <mergeCell ref="L231:L232"/>
    <mergeCell ref="M231:M232"/>
    <mergeCell ref="AD231:AD232"/>
    <mergeCell ref="AF231:AF232"/>
    <mergeCell ref="L233:L234"/>
    <mergeCell ref="M233:M234"/>
    <mergeCell ref="AD233:AD234"/>
    <mergeCell ref="AF233:AF234"/>
    <mergeCell ref="L235:L236"/>
    <mergeCell ref="AD229:AD230"/>
    <mergeCell ref="AF229:AF230"/>
    <mergeCell ref="AG229:AG240"/>
    <mergeCell ref="AH229:AH254"/>
    <mergeCell ref="AI229:AI424"/>
    <mergeCell ref="AD249:AD250"/>
    <mergeCell ref="AF249:AF250"/>
    <mergeCell ref="L251:L252"/>
    <mergeCell ref="M251:M252"/>
    <mergeCell ref="AD251:AD252"/>
    <mergeCell ref="AF251:AF252"/>
    <mergeCell ref="AD245:AD246"/>
    <mergeCell ref="AF245:AF246"/>
    <mergeCell ref="L247:L248"/>
    <mergeCell ref="M247:M248"/>
    <mergeCell ref="AD247:AD248"/>
    <mergeCell ref="AF247:AF248"/>
    <mergeCell ref="AB241:AB254"/>
    <mergeCell ref="AD241:AD244"/>
    <mergeCell ref="AF241:AF242"/>
    <mergeCell ref="AC229:AC424"/>
    <mergeCell ref="X241:X254"/>
    <mergeCell ref="Y241:Y254"/>
    <mergeCell ref="Z241:Z254"/>
    <mergeCell ref="AA241:AA254"/>
    <mergeCell ref="L255:L256"/>
    <mergeCell ref="M255:M256"/>
    <mergeCell ref="X255:X262"/>
    <mergeCell ref="M261:M262"/>
    <mergeCell ref="L253:L254"/>
    <mergeCell ref="M253:M254"/>
    <mergeCell ref="AD253:AD254"/>
    <mergeCell ref="AF253:AF254"/>
    <mergeCell ref="AD277:AD278"/>
    <mergeCell ref="AF277:AF278"/>
    <mergeCell ref="L279:L280"/>
    <mergeCell ref="M279:M280"/>
    <mergeCell ref="AG255:AG262"/>
    <mergeCell ref="AH255:AH262"/>
    <mergeCell ref="AQ255:AQ262"/>
    <mergeCell ref="L257:L258"/>
    <mergeCell ref="M257:M258"/>
    <mergeCell ref="AF257:AF258"/>
    <mergeCell ref="L259:L260"/>
    <mergeCell ref="M259:M260"/>
    <mergeCell ref="AF259:AF260"/>
    <mergeCell ref="L261:L262"/>
    <mergeCell ref="Y255:Y262"/>
    <mergeCell ref="Z255:Z262"/>
    <mergeCell ref="AA255:AA262"/>
    <mergeCell ref="AB255:AB262"/>
    <mergeCell ref="AD255:AD262"/>
    <mergeCell ref="AF255:AF256"/>
    <mergeCell ref="AF261:AF262"/>
    <mergeCell ref="AJ229:AJ424"/>
    <mergeCell ref="AD235:AD236"/>
    <mergeCell ref="AF235:AF236"/>
    <mergeCell ref="AD237:AD238"/>
    <mergeCell ref="AF237:AF238"/>
    <mergeCell ref="X229:X240"/>
    <mergeCell ref="Y229:Y240"/>
    <mergeCell ref="Z229:Z240"/>
    <mergeCell ref="AA229:AA240"/>
    <mergeCell ref="AB229:AB240"/>
    <mergeCell ref="AD263:AD264"/>
    <mergeCell ref="AF263:AF264"/>
    <mergeCell ref="AG263:AG270"/>
    <mergeCell ref="AH263:AH280"/>
    <mergeCell ref="AQ263:AQ270"/>
    <mergeCell ref="L265:L266"/>
    <mergeCell ref="M265:M266"/>
    <mergeCell ref="AD265:AD266"/>
    <mergeCell ref="AF265:AF266"/>
    <mergeCell ref="M263:M264"/>
    <mergeCell ref="X263:X270"/>
    <mergeCell ref="Y263:Y270"/>
    <mergeCell ref="Z263:Z270"/>
    <mergeCell ref="AA263:AA270"/>
    <mergeCell ref="AB263:AB270"/>
    <mergeCell ref="M267:M268"/>
    <mergeCell ref="J263:J264"/>
    <mergeCell ref="K263:K270"/>
    <mergeCell ref="L263:L264"/>
    <mergeCell ref="J267:J268"/>
    <mergeCell ref="L267:L268"/>
    <mergeCell ref="AA271:AA274"/>
    <mergeCell ref="AB271:AB274"/>
    <mergeCell ref="AF271:AF272"/>
    <mergeCell ref="AG271:AG274"/>
    <mergeCell ref="AQ271:AQ274"/>
    <mergeCell ref="L273:L274"/>
    <mergeCell ref="M273:M274"/>
    <mergeCell ref="AD273:AD274"/>
    <mergeCell ref="AF273:AF274"/>
    <mergeCell ref="AG275:AG280"/>
    <mergeCell ref="AQ275:AQ280"/>
    <mergeCell ref="L277:L278"/>
    <mergeCell ref="M277:M278"/>
    <mergeCell ref="G271:G274"/>
    <mergeCell ref="H271:H274"/>
    <mergeCell ref="I271:I274"/>
    <mergeCell ref="J271:J274"/>
    <mergeCell ref="K271:K274"/>
    <mergeCell ref="L271:L272"/>
    <mergeCell ref="AD267:AD272"/>
    <mergeCell ref="AF267:AF268"/>
    <mergeCell ref="J269:J270"/>
    <mergeCell ref="L269:L270"/>
    <mergeCell ref="M269:M270"/>
    <mergeCell ref="AF269:AF270"/>
    <mergeCell ref="M271:M272"/>
    <mergeCell ref="X271:X274"/>
    <mergeCell ref="Y271:Y274"/>
    <mergeCell ref="Z271:Z274"/>
    <mergeCell ref="G263:G270"/>
    <mergeCell ref="H263:H270"/>
    <mergeCell ref="I263:I270"/>
    <mergeCell ref="M275:M276"/>
    <mergeCell ref="X275:X280"/>
    <mergeCell ref="Y275:Y280"/>
    <mergeCell ref="Z275:Z280"/>
    <mergeCell ref="AA275:AA280"/>
    <mergeCell ref="AB275:AB280"/>
    <mergeCell ref="G275:G280"/>
    <mergeCell ref="H275:H280"/>
    <mergeCell ref="I275:I280"/>
    <mergeCell ref="J275:J280"/>
    <mergeCell ref="K275:K280"/>
    <mergeCell ref="L275:L276"/>
    <mergeCell ref="K281:K286"/>
    <mergeCell ref="L281:L282"/>
    <mergeCell ref="M281:M282"/>
    <mergeCell ref="X281:X286"/>
    <mergeCell ref="Y281:Y286"/>
    <mergeCell ref="Z281:Z286"/>
    <mergeCell ref="AD279:AD280"/>
    <mergeCell ref="AF279:AF280"/>
    <mergeCell ref="C281:C314"/>
    <mergeCell ref="D281:D314"/>
    <mergeCell ref="E281:E314"/>
    <mergeCell ref="F281:F314"/>
    <mergeCell ref="G281:G286"/>
    <mergeCell ref="H281:H286"/>
    <mergeCell ref="I281:I286"/>
    <mergeCell ref="J281:J286"/>
    <mergeCell ref="AD275:AD276"/>
    <mergeCell ref="AF275:AF276"/>
    <mergeCell ref="L287:L288"/>
    <mergeCell ref="AQ281:AQ286"/>
    <mergeCell ref="L283:L284"/>
    <mergeCell ref="M283:M284"/>
    <mergeCell ref="AD283:AD284"/>
    <mergeCell ref="AF283:AF284"/>
    <mergeCell ref="L285:L286"/>
    <mergeCell ref="M285:M286"/>
    <mergeCell ref="AD285:AD286"/>
    <mergeCell ref="AF285:AF286"/>
    <mergeCell ref="AA281:AA286"/>
    <mergeCell ref="AB281:AB286"/>
    <mergeCell ref="AD281:AD282"/>
    <mergeCell ref="AF281:AF282"/>
    <mergeCell ref="AG281:AG286"/>
    <mergeCell ref="AH281:AH314"/>
    <mergeCell ref="AD287:AD288"/>
    <mergeCell ref="AF287:AF288"/>
    <mergeCell ref="AG287:AG296"/>
    <mergeCell ref="AD293:AD294"/>
    <mergeCell ref="AF293:AF294"/>
    <mergeCell ref="L295:L296"/>
    <mergeCell ref="M295:M296"/>
    <mergeCell ref="AD295:AD296"/>
    <mergeCell ref="AF295:AF296"/>
    <mergeCell ref="G297:G304"/>
    <mergeCell ref="H297:H304"/>
    <mergeCell ref="I297:I304"/>
    <mergeCell ref="J297:J304"/>
    <mergeCell ref="K297:K304"/>
    <mergeCell ref="AQ287:AQ296"/>
    <mergeCell ref="L289:L290"/>
    <mergeCell ref="M289:M290"/>
    <mergeCell ref="AD289:AD290"/>
    <mergeCell ref="AF289:AF290"/>
    <mergeCell ref="L291:L292"/>
    <mergeCell ref="M291:M292"/>
    <mergeCell ref="AD291:AD292"/>
    <mergeCell ref="AF291:AF292"/>
    <mergeCell ref="L293:L294"/>
    <mergeCell ref="M287:M288"/>
    <mergeCell ref="X287:X296"/>
    <mergeCell ref="Y287:Y296"/>
    <mergeCell ref="Z287:Z296"/>
    <mergeCell ref="AA287:AA296"/>
    <mergeCell ref="AB287:AB296"/>
    <mergeCell ref="M293:M294"/>
    <mergeCell ref="G287:G296"/>
    <mergeCell ref="H287:H296"/>
    <mergeCell ref="I287:I296"/>
    <mergeCell ref="J287:J296"/>
    <mergeCell ref="K287:K296"/>
    <mergeCell ref="AD301:AD302"/>
    <mergeCell ref="AF301:AF302"/>
    <mergeCell ref="L303:L304"/>
    <mergeCell ref="M303:M304"/>
    <mergeCell ref="AD303:AD304"/>
    <mergeCell ref="AF303:AF304"/>
    <mergeCell ref="AB297:AB304"/>
    <mergeCell ref="AD297:AD298"/>
    <mergeCell ref="AF297:AF298"/>
    <mergeCell ref="AG297:AG304"/>
    <mergeCell ref="AQ297:AQ304"/>
    <mergeCell ref="L299:L300"/>
    <mergeCell ref="M299:M300"/>
    <mergeCell ref="AD299:AD300"/>
    <mergeCell ref="AF299:AF300"/>
    <mergeCell ref="L301:L302"/>
    <mergeCell ref="L297:L298"/>
    <mergeCell ref="M297:M298"/>
    <mergeCell ref="X297:X304"/>
    <mergeCell ref="Y297:Y304"/>
    <mergeCell ref="Z297:Z304"/>
    <mergeCell ref="AA297:AA304"/>
    <mergeCell ref="M301:M302"/>
    <mergeCell ref="AG305:AG314"/>
    <mergeCell ref="AQ305:AQ314"/>
    <mergeCell ref="L307:L308"/>
    <mergeCell ref="M307:M308"/>
    <mergeCell ref="AD307:AD308"/>
    <mergeCell ref="AF307:AF308"/>
    <mergeCell ref="L309:L310"/>
    <mergeCell ref="M309:M310"/>
    <mergeCell ref="M305:M306"/>
    <mergeCell ref="X305:X314"/>
    <mergeCell ref="Y305:Y314"/>
    <mergeCell ref="Z305:Z314"/>
    <mergeCell ref="AA305:AA314"/>
    <mergeCell ref="AB305:AB314"/>
    <mergeCell ref="M313:M314"/>
    <mergeCell ref="G305:G314"/>
    <mergeCell ref="H305:H314"/>
    <mergeCell ref="I305:I314"/>
    <mergeCell ref="J305:J314"/>
    <mergeCell ref="K305:K314"/>
    <mergeCell ref="L305:L306"/>
    <mergeCell ref="L313:L314"/>
    <mergeCell ref="AD313:AD314"/>
    <mergeCell ref="AF313:AF314"/>
    <mergeCell ref="C315:C332"/>
    <mergeCell ref="D315:D332"/>
    <mergeCell ref="E315:E324"/>
    <mergeCell ref="F315:F324"/>
    <mergeCell ref="G315:G318"/>
    <mergeCell ref="H315:H318"/>
    <mergeCell ref="I315:I318"/>
    <mergeCell ref="J315:J318"/>
    <mergeCell ref="AD309:AD310"/>
    <mergeCell ref="AF309:AF310"/>
    <mergeCell ref="L311:L312"/>
    <mergeCell ref="M311:M312"/>
    <mergeCell ref="AD311:AD312"/>
    <mergeCell ref="AF311:AF312"/>
    <mergeCell ref="AD305:AD306"/>
    <mergeCell ref="AF305:AF306"/>
    <mergeCell ref="AQ315:AQ318"/>
    <mergeCell ref="L317:L318"/>
    <mergeCell ref="M317:M318"/>
    <mergeCell ref="AD317:AD318"/>
    <mergeCell ref="AF317:AF318"/>
    <mergeCell ref="G319:G324"/>
    <mergeCell ref="H319:H324"/>
    <mergeCell ref="I319:I324"/>
    <mergeCell ref="J319:J324"/>
    <mergeCell ref="K319:K324"/>
    <mergeCell ref="AA315:AA318"/>
    <mergeCell ref="AB315:AB318"/>
    <mergeCell ref="AD315:AD316"/>
    <mergeCell ref="AF315:AF316"/>
    <mergeCell ref="AG315:AG318"/>
    <mergeCell ref="AH315:AH332"/>
    <mergeCell ref="AB319:AB324"/>
    <mergeCell ref="AD319:AD320"/>
    <mergeCell ref="AF319:AF320"/>
    <mergeCell ref="AG319:AG324"/>
    <mergeCell ref="K315:K318"/>
    <mergeCell ref="L315:L316"/>
    <mergeCell ref="M315:M316"/>
    <mergeCell ref="X315:X318"/>
    <mergeCell ref="Y315:Y318"/>
    <mergeCell ref="Z315:Z318"/>
    <mergeCell ref="E325:E332"/>
    <mergeCell ref="F325:F332"/>
    <mergeCell ref="G325:G328"/>
    <mergeCell ref="H325:H328"/>
    <mergeCell ref="I325:I328"/>
    <mergeCell ref="J325:J328"/>
    <mergeCell ref="G329:G332"/>
    <mergeCell ref="H329:H332"/>
    <mergeCell ref="I329:I332"/>
    <mergeCell ref="J329:J332"/>
    <mergeCell ref="K329:K332"/>
    <mergeCell ref="AD325:AD326"/>
    <mergeCell ref="AF325:AF326"/>
    <mergeCell ref="AG325:AG328"/>
    <mergeCell ref="AQ319:AQ324"/>
    <mergeCell ref="L321:L322"/>
    <mergeCell ref="M321:M322"/>
    <mergeCell ref="AD321:AD322"/>
    <mergeCell ref="AF321:AF322"/>
    <mergeCell ref="L323:L324"/>
    <mergeCell ref="M323:M324"/>
    <mergeCell ref="AD323:AD324"/>
    <mergeCell ref="AF323:AF324"/>
    <mergeCell ref="L319:L320"/>
    <mergeCell ref="M319:M320"/>
    <mergeCell ref="X319:X324"/>
    <mergeCell ref="Y319:Y324"/>
    <mergeCell ref="Z319:Z324"/>
    <mergeCell ref="AA319:AA324"/>
    <mergeCell ref="AA329:AA332"/>
    <mergeCell ref="AB329:AB332"/>
    <mergeCell ref="AD329:AD330"/>
    <mergeCell ref="AF329:AF330"/>
    <mergeCell ref="AG329:AG332"/>
    <mergeCell ref="AQ329:AQ332"/>
    <mergeCell ref="AD331:AD332"/>
    <mergeCell ref="AF331:AF332"/>
    <mergeCell ref="L329:L330"/>
    <mergeCell ref="M329:M330"/>
    <mergeCell ref="X329:X332"/>
    <mergeCell ref="Y329:Y332"/>
    <mergeCell ref="Z329:Z332"/>
    <mergeCell ref="L331:L332"/>
    <mergeCell ref="M331:M332"/>
    <mergeCell ref="AA325:AA328"/>
    <mergeCell ref="AB325:AB328"/>
    <mergeCell ref="AQ325:AQ328"/>
    <mergeCell ref="AD327:AD328"/>
    <mergeCell ref="AF327:AF328"/>
    <mergeCell ref="K325:K328"/>
    <mergeCell ref="L325:L326"/>
    <mergeCell ref="M325:M326"/>
    <mergeCell ref="X325:X328"/>
    <mergeCell ref="Y325:Y328"/>
    <mergeCell ref="Z325:Z328"/>
    <mergeCell ref="L327:L328"/>
    <mergeCell ref="M327:M328"/>
    <mergeCell ref="I333:I346"/>
    <mergeCell ref="J333:J346"/>
    <mergeCell ref="K333:K346"/>
    <mergeCell ref="L333:L334"/>
    <mergeCell ref="M333:M334"/>
    <mergeCell ref="X333:X346"/>
    <mergeCell ref="L339:L340"/>
    <mergeCell ref="M339:M340"/>
    <mergeCell ref="L341:L342"/>
    <mergeCell ref="M341:M342"/>
    <mergeCell ref="AG333:AG346"/>
    <mergeCell ref="AH333:AH354"/>
    <mergeCell ref="AQ333:AQ346"/>
    <mergeCell ref="AF337:AF338"/>
    <mergeCell ref="AD339:AD340"/>
    <mergeCell ref="AF339:AF340"/>
    <mergeCell ref="AD341:AD342"/>
    <mergeCell ref="AG347:AG350"/>
    <mergeCell ref="AQ347:AQ350"/>
    <mergeCell ref="L349:L350"/>
    <mergeCell ref="M349:M350"/>
    <mergeCell ref="C333:C354"/>
    <mergeCell ref="D333:D354"/>
    <mergeCell ref="E333:E354"/>
    <mergeCell ref="F333:F354"/>
    <mergeCell ref="G333:G346"/>
    <mergeCell ref="H333:H346"/>
    <mergeCell ref="G347:G350"/>
    <mergeCell ref="H347:H350"/>
    <mergeCell ref="G351:G354"/>
    <mergeCell ref="H351:H354"/>
    <mergeCell ref="AF341:AF342"/>
    <mergeCell ref="L343:L344"/>
    <mergeCell ref="M343:M344"/>
    <mergeCell ref="AD343:AD344"/>
    <mergeCell ref="AF343:AF344"/>
    <mergeCell ref="L345:L346"/>
    <mergeCell ref="M345:M346"/>
    <mergeCell ref="AD345:AD346"/>
    <mergeCell ref="AF345:AF346"/>
    <mergeCell ref="L335:L336"/>
    <mergeCell ref="M335:M336"/>
    <mergeCell ref="AD335:AD336"/>
    <mergeCell ref="AF335:AF336"/>
    <mergeCell ref="L337:L338"/>
    <mergeCell ref="M337:M338"/>
    <mergeCell ref="AD337:AD338"/>
    <mergeCell ref="Y333:Y346"/>
    <mergeCell ref="Z333:Z346"/>
    <mergeCell ref="AA333:AA346"/>
    <mergeCell ref="AB333:AB346"/>
    <mergeCell ref="AD333:AD334"/>
    <mergeCell ref="AF333:AF334"/>
    <mergeCell ref="AD349:AD350"/>
    <mergeCell ref="AF349:AF350"/>
    <mergeCell ref="Y347:Y350"/>
    <mergeCell ref="Z347:Z350"/>
    <mergeCell ref="AA347:AA350"/>
    <mergeCell ref="AB347:AB350"/>
    <mergeCell ref="AD347:AD348"/>
    <mergeCell ref="AF347:AF348"/>
    <mergeCell ref="I347:I350"/>
    <mergeCell ref="J347:J350"/>
    <mergeCell ref="K347:K350"/>
    <mergeCell ref="L347:L348"/>
    <mergeCell ref="M347:M348"/>
    <mergeCell ref="X347:X350"/>
    <mergeCell ref="AG351:AG354"/>
    <mergeCell ref="AQ351:AQ354"/>
    <mergeCell ref="L353:L354"/>
    <mergeCell ref="M353:M354"/>
    <mergeCell ref="AD353:AD354"/>
    <mergeCell ref="AF353:AF354"/>
    <mergeCell ref="Y351:Y354"/>
    <mergeCell ref="Z351:Z354"/>
    <mergeCell ref="AA351:AA354"/>
    <mergeCell ref="AB351:AB354"/>
    <mergeCell ref="AD351:AD352"/>
    <mergeCell ref="AF351:AF352"/>
    <mergeCell ref="I351:I354"/>
    <mergeCell ref="J351:J354"/>
    <mergeCell ref="K351:K354"/>
    <mergeCell ref="L351:L352"/>
    <mergeCell ref="M351:M352"/>
    <mergeCell ref="X351:X354"/>
    <mergeCell ref="AF367:AF368"/>
    <mergeCell ref="Y363:Y374"/>
    <mergeCell ref="Z363:Z374"/>
    <mergeCell ref="AA363:AA374"/>
    <mergeCell ref="I355:I362"/>
    <mergeCell ref="J355:J362"/>
    <mergeCell ref="K355:K362"/>
    <mergeCell ref="L355:L356"/>
    <mergeCell ref="M355:M356"/>
    <mergeCell ref="X355:X362"/>
    <mergeCell ref="L361:L362"/>
    <mergeCell ref="M361:M362"/>
    <mergeCell ref="C355:C384"/>
    <mergeCell ref="D355:D384"/>
    <mergeCell ref="E355:E384"/>
    <mergeCell ref="F355:F384"/>
    <mergeCell ref="G355:G362"/>
    <mergeCell ref="H355:H362"/>
    <mergeCell ref="G363:G374"/>
    <mergeCell ref="H363:H374"/>
    <mergeCell ref="G379:G384"/>
    <mergeCell ref="H379:H384"/>
    <mergeCell ref="M369:M370"/>
    <mergeCell ref="L371:L372"/>
    <mergeCell ref="M371:M372"/>
    <mergeCell ref="G375:G378"/>
    <mergeCell ref="H375:H378"/>
    <mergeCell ref="I375:I378"/>
    <mergeCell ref="J375:J378"/>
    <mergeCell ref="K375:K378"/>
    <mergeCell ref="L373:L374"/>
    <mergeCell ref="M373:M374"/>
    <mergeCell ref="AD373:AD374"/>
    <mergeCell ref="AF373:AF374"/>
    <mergeCell ref="AG355:AG362"/>
    <mergeCell ref="AH355:AH384"/>
    <mergeCell ref="AQ355:AQ362"/>
    <mergeCell ref="L357:L358"/>
    <mergeCell ref="M357:M358"/>
    <mergeCell ref="AD357:AD358"/>
    <mergeCell ref="AF357:AF358"/>
    <mergeCell ref="L359:L360"/>
    <mergeCell ref="M359:M360"/>
    <mergeCell ref="AD359:AD362"/>
    <mergeCell ref="Y355:Y362"/>
    <mergeCell ref="Z355:Z362"/>
    <mergeCell ref="AA355:AA362"/>
    <mergeCell ref="AB355:AB362"/>
    <mergeCell ref="AD355:AD356"/>
    <mergeCell ref="AF355:AF356"/>
    <mergeCell ref="AF359:AF360"/>
    <mergeCell ref="AF361:AF362"/>
    <mergeCell ref="L375:L376"/>
    <mergeCell ref="AG363:AG374"/>
    <mergeCell ref="AQ363:AQ374"/>
    <mergeCell ref="L365:L366"/>
    <mergeCell ref="M365:M366"/>
    <mergeCell ref="AD365:AD366"/>
    <mergeCell ref="AF365:AF366"/>
    <mergeCell ref="L367:L368"/>
    <mergeCell ref="M367:M368"/>
    <mergeCell ref="AD367:AD370"/>
    <mergeCell ref="AG379:AG384"/>
    <mergeCell ref="AQ379:AQ384"/>
    <mergeCell ref="AG385:AG400"/>
    <mergeCell ref="AH385:AH406"/>
    <mergeCell ref="AQ385:AQ400"/>
    <mergeCell ref="L387:L388"/>
    <mergeCell ref="M387:M388"/>
    <mergeCell ref="AB363:AB374"/>
    <mergeCell ref="AD363:AD364"/>
    <mergeCell ref="AF363:AF364"/>
    <mergeCell ref="AF369:AF370"/>
    <mergeCell ref="AD371:AD372"/>
    <mergeCell ref="AF371:AF372"/>
    <mergeCell ref="I363:I374"/>
    <mergeCell ref="J363:J374"/>
    <mergeCell ref="K363:K374"/>
    <mergeCell ref="L363:L364"/>
    <mergeCell ref="M363:M364"/>
    <mergeCell ref="X363:X374"/>
    <mergeCell ref="L369:L370"/>
    <mergeCell ref="AD375:AD376"/>
    <mergeCell ref="AF375:AF376"/>
    <mergeCell ref="AG375:AG378"/>
    <mergeCell ref="AQ375:AQ378"/>
    <mergeCell ref="L377:L378"/>
    <mergeCell ref="M377:M378"/>
    <mergeCell ref="AD377:AD378"/>
    <mergeCell ref="AF377:AF378"/>
    <mergeCell ref="M375:M376"/>
    <mergeCell ref="X375:X378"/>
    <mergeCell ref="Y375:Y378"/>
    <mergeCell ref="Z375:Z378"/>
    <mergeCell ref="AA375:AA378"/>
    <mergeCell ref="AB375:AB378"/>
    <mergeCell ref="L381:L382"/>
    <mergeCell ref="M381:M382"/>
    <mergeCell ref="AD381:AD384"/>
    <mergeCell ref="AF381:AF382"/>
    <mergeCell ref="L383:L384"/>
    <mergeCell ref="M383:M384"/>
    <mergeCell ref="AF383:AF384"/>
    <mergeCell ref="Y379:Y384"/>
    <mergeCell ref="Z379:Z384"/>
    <mergeCell ref="AA379:AA384"/>
    <mergeCell ref="AB379:AB384"/>
    <mergeCell ref="AD379:AD380"/>
    <mergeCell ref="AF379:AF380"/>
    <mergeCell ref="I379:I384"/>
    <mergeCell ref="J379:J384"/>
    <mergeCell ref="K379:K384"/>
    <mergeCell ref="L379:L380"/>
    <mergeCell ref="M379:M380"/>
    <mergeCell ref="X379:X384"/>
    <mergeCell ref="C385:C406"/>
    <mergeCell ref="D385:D406"/>
    <mergeCell ref="E385:E400"/>
    <mergeCell ref="F385:F400"/>
    <mergeCell ref="G385:G400"/>
    <mergeCell ref="H385:H400"/>
    <mergeCell ref="E401:E406"/>
    <mergeCell ref="F401:F406"/>
    <mergeCell ref="G401:G406"/>
    <mergeCell ref="H401:H406"/>
    <mergeCell ref="I401:I406"/>
    <mergeCell ref="J401:J406"/>
    <mergeCell ref="AF393:AF394"/>
    <mergeCell ref="L395:L396"/>
    <mergeCell ref="M395:M396"/>
    <mergeCell ref="AD395:AD396"/>
    <mergeCell ref="AF395:AF396"/>
    <mergeCell ref="L397:L398"/>
    <mergeCell ref="M397:M398"/>
    <mergeCell ref="AD397:AD398"/>
    <mergeCell ref="AF397:AF398"/>
    <mergeCell ref="I385:I400"/>
    <mergeCell ref="J385:J400"/>
    <mergeCell ref="K385:K400"/>
    <mergeCell ref="AA401:AA406"/>
    <mergeCell ref="AB401:AB406"/>
    <mergeCell ref="AD387:AD388"/>
    <mergeCell ref="AF387:AF388"/>
    <mergeCell ref="L389:L390"/>
    <mergeCell ref="M389:M390"/>
    <mergeCell ref="AD389:AD390"/>
    <mergeCell ref="Y385:Y400"/>
    <mergeCell ref="Z385:Z400"/>
    <mergeCell ref="AA385:AA400"/>
    <mergeCell ref="AB385:AB400"/>
    <mergeCell ref="AD385:AD386"/>
    <mergeCell ref="AF385:AF386"/>
    <mergeCell ref="AF389:AF390"/>
    <mergeCell ref="AD391:AD392"/>
    <mergeCell ref="AF391:AF392"/>
    <mergeCell ref="AD393:AD394"/>
    <mergeCell ref="L385:L386"/>
    <mergeCell ref="M385:M386"/>
    <mergeCell ref="X385:X400"/>
    <mergeCell ref="L391:L392"/>
    <mergeCell ref="M391:M392"/>
    <mergeCell ref="L393:L394"/>
    <mergeCell ref="M393:M394"/>
    <mergeCell ref="L399:L400"/>
    <mergeCell ref="M399:M400"/>
    <mergeCell ref="AD399:AD400"/>
    <mergeCell ref="AF399:AF400"/>
    <mergeCell ref="AG401:AG406"/>
    <mergeCell ref="AQ401:AQ406"/>
    <mergeCell ref="AD403:AD404"/>
    <mergeCell ref="AF403:AF404"/>
    <mergeCell ref="AD405:AD406"/>
    <mergeCell ref="AF405:AF406"/>
    <mergeCell ref="K401:K406"/>
    <mergeCell ref="L401:L402"/>
    <mergeCell ref="M401:M402"/>
    <mergeCell ref="X401:X406"/>
    <mergeCell ref="Y401:Y406"/>
    <mergeCell ref="Z401:Z406"/>
    <mergeCell ref="L403:L404"/>
    <mergeCell ref="M403:M404"/>
    <mergeCell ref="L405:L406"/>
    <mergeCell ref="M405:M406"/>
    <mergeCell ref="AG407:AG408"/>
    <mergeCell ref="AH407:AH412"/>
    <mergeCell ref="AQ407:AQ408"/>
    <mergeCell ref="AD401:AD402"/>
    <mergeCell ref="AF401:AF402"/>
    <mergeCell ref="G409:G412"/>
    <mergeCell ref="H409:H412"/>
    <mergeCell ref="I409:I412"/>
    <mergeCell ref="J409:J412"/>
    <mergeCell ref="K409:K412"/>
    <mergeCell ref="L409:L410"/>
    <mergeCell ref="M409:M410"/>
    <mergeCell ref="Y407:Y408"/>
    <mergeCell ref="Z407:Z408"/>
    <mergeCell ref="AA407:AA408"/>
    <mergeCell ref="AB407:AB408"/>
    <mergeCell ref="AD407:AD408"/>
    <mergeCell ref="AF407:AF408"/>
    <mergeCell ref="I407:I408"/>
    <mergeCell ref="J407:J408"/>
    <mergeCell ref="K407:K408"/>
    <mergeCell ref="L407:L408"/>
    <mergeCell ref="M407:M408"/>
    <mergeCell ref="X407:X408"/>
    <mergeCell ref="G407:G408"/>
    <mergeCell ref="H407:H408"/>
    <mergeCell ref="I413:I418"/>
    <mergeCell ref="J413:J418"/>
    <mergeCell ref="K413:K418"/>
    <mergeCell ref="L413:L414"/>
    <mergeCell ref="M413:M414"/>
    <mergeCell ref="X413:X418"/>
    <mergeCell ref="C413:C418"/>
    <mergeCell ref="D413:D418"/>
    <mergeCell ref="E413:E418"/>
    <mergeCell ref="F413:F418"/>
    <mergeCell ref="G413:G418"/>
    <mergeCell ref="H413:H418"/>
    <mergeCell ref="AF409:AF410"/>
    <mergeCell ref="AG409:AG412"/>
    <mergeCell ref="AQ409:AQ412"/>
    <mergeCell ref="L411:L412"/>
    <mergeCell ref="M411:M412"/>
    <mergeCell ref="AD411:AD412"/>
    <mergeCell ref="AF411:AF412"/>
    <mergeCell ref="X409:X412"/>
    <mergeCell ref="Y409:Y412"/>
    <mergeCell ref="Z409:Z412"/>
    <mergeCell ref="AA409:AA412"/>
    <mergeCell ref="AB409:AB412"/>
    <mergeCell ref="AD409:AD410"/>
    <mergeCell ref="C407:C412"/>
    <mergeCell ref="D407:D412"/>
    <mergeCell ref="E407:E412"/>
    <mergeCell ref="F407:F412"/>
    <mergeCell ref="AG413:AG418"/>
    <mergeCell ref="AH413:AH418"/>
    <mergeCell ref="AQ413:AQ418"/>
    <mergeCell ref="L415:L416"/>
    <mergeCell ref="M415:M416"/>
    <mergeCell ref="AD415:AD416"/>
    <mergeCell ref="AF415:AF416"/>
    <mergeCell ref="L417:L418"/>
    <mergeCell ref="M417:M418"/>
    <mergeCell ref="AD417:AD418"/>
    <mergeCell ref="Y413:Y418"/>
    <mergeCell ref="Z413:Z418"/>
    <mergeCell ref="AA413:AA418"/>
    <mergeCell ref="AB413:AB418"/>
    <mergeCell ref="AD413:AD414"/>
    <mergeCell ref="AF413:AF414"/>
    <mergeCell ref="AF417:AF418"/>
    <mergeCell ref="AH419:AH424"/>
    <mergeCell ref="AQ419:AQ424"/>
    <mergeCell ref="L421:L422"/>
    <mergeCell ref="M421:M422"/>
    <mergeCell ref="AF421:AF422"/>
    <mergeCell ref="L423:L424"/>
    <mergeCell ref="M423:M424"/>
    <mergeCell ref="AF423:AF424"/>
    <mergeCell ref="Y419:Y424"/>
    <mergeCell ref="Z419:Z424"/>
    <mergeCell ref="AA419:AA424"/>
    <mergeCell ref="AB419:AB424"/>
    <mergeCell ref="AD419:AD424"/>
    <mergeCell ref="AF419:AF420"/>
    <mergeCell ref="AG419:AG424"/>
    <mergeCell ref="I419:I424"/>
    <mergeCell ref="J419:J424"/>
    <mergeCell ref="K419:K424"/>
    <mergeCell ref="L419:L420"/>
    <mergeCell ref="M419:M420"/>
    <mergeCell ref="X419:X424"/>
    <mergeCell ref="H425:H430"/>
    <mergeCell ref="I425:I430"/>
    <mergeCell ref="J425:J430"/>
    <mergeCell ref="K425:K430"/>
    <mergeCell ref="L425:L426"/>
    <mergeCell ref="M425:M426"/>
    <mergeCell ref="B425:B496"/>
    <mergeCell ref="C425:C430"/>
    <mergeCell ref="D425:D430"/>
    <mergeCell ref="E425:E430"/>
    <mergeCell ref="F425:F430"/>
    <mergeCell ref="G425:G430"/>
    <mergeCell ref="C431:C440"/>
    <mergeCell ref="D431:D440"/>
    <mergeCell ref="E431:E440"/>
    <mergeCell ref="F431:F440"/>
    <mergeCell ref="C419:C424"/>
    <mergeCell ref="D419:D424"/>
    <mergeCell ref="E419:E424"/>
    <mergeCell ref="F419:F424"/>
    <mergeCell ref="G419:G424"/>
    <mergeCell ref="H419:H424"/>
    <mergeCell ref="G435:G440"/>
    <mergeCell ref="H435:H440"/>
    <mergeCell ref="I435:I440"/>
    <mergeCell ref="J435:J440"/>
    <mergeCell ref="AQ425:AQ430"/>
    <mergeCell ref="L427:L428"/>
    <mergeCell ref="M427:M428"/>
    <mergeCell ref="AF427:AF428"/>
    <mergeCell ref="L429:L430"/>
    <mergeCell ref="M429:M430"/>
    <mergeCell ref="AF429:AF430"/>
    <mergeCell ref="AD425:AD430"/>
    <mergeCell ref="AF425:AF426"/>
    <mergeCell ref="AG425:AG430"/>
    <mergeCell ref="AH425:AH430"/>
    <mergeCell ref="AI425:AI496"/>
    <mergeCell ref="AJ425:AJ496"/>
    <mergeCell ref="AD431:AD474"/>
    <mergeCell ref="AF431:AF432"/>
    <mergeCell ref="AG431:AG434"/>
    <mergeCell ref="AH431:AH440"/>
    <mergeCell ref="X425:X430"/>
    <mergeCell ref="Y425:Y430"/>
    <mergeCell ref="Z425:Z430"/>
    <mergeCell ref="AA425:AA430"/>
    <mergeCell ref="AB425:AB430"/>
    <mergeCell ref="AC425:AC496"/>
    <mergeCell ref="Y441:Y448"/>
    <mergeCell ref="Z441:Z448"/>
    <mergeCell ref="AA441:AA448"/>
    <mergeCell ref="AB441:AB448"/>
    <mergeCell ref="AF433:AF434"/>
    <mergeCell ref="AF441:AF442"/>
    <mergeCell ref="AG441:AG448"/>
    <mergeCell ref="AH441:AH484"/>
    <mergeCell ref="AQ441:AQ448"/>
    <mergeCell ref="G431:G434"/>
    <mergeCell ref="H431:H434"/>
    <mergeCell ref="I431:I434"/>
    <mergeCell ref="J431:J434"/>
    <mergeCell ref="K431:K434"/>
    <mergeCell ref="L431:L432"/>
    <mergeCell ref="AF435:AF436"/>
    <mergeCell ref="AG435:AG440"/>
    <mergeCell ref="AQ435:AQ440"/>
    <mergeCell ref="L437:L438"/>
    <mergeCell ref="M437:M438"/>
    <mergeCell ref="AF437:AF438"/>
    <mergeCell ref="L439:L440"/>
    <mergeCell ref="M439:M440"/>
    <mergeCell ref="AF439:AF440"/>
    <mergeCell ref="M435:M436"/>
    <mergeCell ref="X435:X440"/>
    <mergeCell ref="Y435:Y440"/>
    <mergeCell ref="Z435:Z440"/>
    <mergeCell ref="AA435:AA440"/>
    <mergeCell ref="AB435:AB440"/>
    <mergeCell ref="AQ431:AQ434"/>
    <mergeCell ref="L433:L434"/>
    <mergeCell ref="M433:M434"/>
    <mergeCell ref="K441:K448"/>
    <mergeCell ref="L441:L442"/>
    <mergeCell ref="M441:M442"/>
    <mergeCell ref="X441:X448"/>
    <mergeCell ref="L447:L448"/>
    <mergeCell ref="M447:M448"/>
    <mergeCell ref="L451:L452"/>
    <mergeCell ref="M451:M452"/>
    <mergeCell ref="AF451:AF452"/>
    <mergeCell ref="K435:K440"/>
    <mergeCell ref="L435:L436"/>
    <mergeCell ref="M431:M432"/>
    <mergeCell ref="X431:X434"/>
    <mergeCell ref="Y431:Y434"/>
    <mergeCell ref="Z431:Z434"/>
    <mergeCell ref="AA431:AA434"/>
    <mergeCell ref="AB431:AB434"/>
    <mergeCell ref="L455:L456"/>
    <mergeCell ref="M455:M456"/>
    <mergeCell ref="AF455:AF456"/>
    <mergeCell ref="L453:L454"/>
    <mergeCell ref="M453:M454"/>
    <mergeCell ref="AF453:AF454"/>
    <mergeCell ref="Z449:Z456"/>
    <mergeCell ref="AA449:AA456"/>
    <mergeCell ref="AB449:AB456"/>
    <mergeCell ref="AF449:AF450"/>
    <mergeCell ref="AG449:AG456"/>
    <mergeCell ref="AQ449:AQ456"/>
    <mergeCell ref="AF447:AF448"/>
    <mergeCell ref="G449:G456"/>
    <mergeCell ref="H449:H456"/>
    <mergeCell ref="I449:I456"/>
    <mergeCell ref="J449:J456"/>
    <mergeCell ref="K449:K456"/>
    <mergeCell ref="L449:L450"/>
    <mergeCell ref="M449:M450"/>
    <mergeCell ref="X449:X456"/>
    <mergeCell ref="Y449:Y456"/>
    <mergeCell ref="G441:G448"/>
    <mergeCell ref="H441:H448"/>
    <mergeCell ref="L443:L444"/>
    <mergeCell ref="M443:M444"/>
    <mergeCell ref="AF443:AF444"/>
    <mergeCell ref="L445:L446"/>
    <mergeCell ref="M445:M446"/>
    <mergeCell ref="AF445:AF446"/>
    <mergeCell ref="I441:I448"/>
    <mergeCell ref="J441:J448"/>
    <mergeCell ref="I465:I474"/>
    <mergeCell ref="J465:J474"/>
    <mergeCell ref="K465:K474"/>
    <mergeCell ref="L465:L466"/>
    <mergeCell ref="M465:M466"/>
    <mergeCell ref="AB457:AB464"/>
    <mergeCell ref="AF457:AF458"/>
    <mergeCell ref="E457:E464"/>
    <mergeCell ref="F457:F464"/>
    <mergeCell ref="G457:G464"/>
    <mergeCell ref="H457:H464"/>
    <mergeCell ref="I457:I464"/>
    <mergeCell ref="J457:J464"/>
    <mergeCell ref="K457:K464"/>
    <mergeCell ref="AG457:AG464"/>
    <mergeCell ref="AQ457:AQ464"/>
    <mergeCell ref="L459:L460"/>
    <mergeCell ref="M459:M460"/>
    <mergeCell ref="AF459:AF460"/>
    <mergeCell ref="L461:L462"/>
    <mergeCell ref="M461:M462"/>
    <mergeCell ref="AF461:AF462"/>
    <mergeCell ref="L457:L458"/>
    <mergeCell ref="M457:M458"/>
    <mergeCell ref="X457:X464"/>
    <mergeCell ref="Y457:Y464"/>
    <mergeCell ref="Z457:Z464"/>
    <mergeCell ref="AA457:AA464"/>
    <mergeCell ref="L463:L464"/>
    <mergeCell ref="M463:M464"/>
    <mergeCell ref="AQ475:AQ484"/>
    <mergeCell ref="L477:L478"/>
    <mergeCell ref="M477:M478"/>
    <mergeCell ref="AF477:AF478"/>
    <mergeCell ref="L479:L480"/>
    <mergeCell ref="M479:M480"/>
    <mergeCell ref="L475:L476"/>
    <mergeCell ref="M475:M476"/>
    <mergeCell ref="X475:X484"/>
    <mergeCell ref="Y475:Y484"/>
    <mergeCell ref="Z475:Z484"/>
    <mergeCell ref="AA475:AA484"/>
    <mergeCell ref="L473:L474"/>
    <mergeCell ref="M473:M474"/>
    <mergeCell ref="AF473:AF474"/>
    <mergeCell ref="E475:E484"/>
    <mergeCell ref="F475:F484"/>
    <mergeCell ref="G475:G484"/>
    <mergeCell ref="H475:H484"/>
    <mergeCell ref="I475:I484"/>
    <mergeCell ref="J475:J484"/>
    <mergeCell ref="K475:K484"/>
    <mergeCell ref="AG465:AG474"/>
    <mergeCell ref="L467:L468"/>
    <mergeCell ref="M467:M468"/>
    <mergeCell ref="AF467:AF468"/>
    <mergeCell ref="L469:L470"/>
    <mergeCell ref="M469:M470"/>
    <mergeCell ref="AF469:AF470"/>
    <mergeCell ref="L471:L472"/>
    <mergeCell ref="M471:M472"/>
    <mergeCell ref="AF471:AF472"/>
    <mergeCell ref="C485:C490"/>
    <mergeCell ref="D485:D490"/>
    <mergeCell ref="E485:E490"/>
    <mergeCell ref="F485:F490"/>
    <mergeCell ref="G485:G490"/>
    <mergeCell ref="H485:H490"/>
    <mergeCell ref="AF479:AF480"/>
    <mergeCell ref="L481:L482"/>
    <mergeCell ref="M481:M482"/>
    <mergeCell ref="AF481:AF482"/>
    <mergeCell ref="L483:L484"/>
    <mergeCell ref="M483:M484"/>
    <mergeCell ref="AF483:AF484"/>
    <mergeCell ref="AB475:AB484"/>
    <mergeCell ref="AD475:AD490"/>
    <mergeCell ref="AF475:AF476"/>
    <mergeCell ref="AG475:AG484"/>
    <mergeCell ref="C441:C484"/>
    <mergeCell ref="D441:D484"/>
    <mergeCell ref="E441:E456"/>
    <mergeCell ref="F441:F456"/>
    <mergeCell ref="X465:X474"/>
    <mergeCell ref="Y465:Y474"/>
    <mergeCell ref="Z465:Z474"/>
    <mergeCell ref="AA465:AA474"/>
    <mergeCell ref="AB465:AB474"/>
    <mergeCell ref="AF465:AF466"/>
    <mergeCell ref="AF463:AF464"/>
    <mergeCell ref="E465:E474"/>
    <mergeCell ref="F465:F474"/>
    <mergeCell ref="G465:G474"/>
    <mergeCell ref="H465:H474"/>
    <mergeCell ref="D491:D496"/>
    <mergeCell ref="E491:E496"/>
    <mergeCell ref="F491:F496"/>
    <mergeCell ref="G491:G496"/>
    <mergeCell ref="H491:H496"/>
    <mergeCell ref="AH485:AH490"/>
    <mergeCell ref="AQ485:AQ490"/>
    <mergeCell ref="L487:L488"/>
    <mergeCell ref="M487:M488"/>
    <mergeCell ref="AF487:AF488"/>
    <mergeCell ref="L489:L490"/>
    <mergeCell ref="M489:M490"/>
    <mergeCell ref="AF489:AF490"/>
    <mergeCell ref="Y485:Y490"/>
    <mergeCell ref="Z485:Z490"/>
    <mergeCell ref="AA485:AA490"/>
    <mergeCell ref="AB485:AB490"/>
    <mergeCell ref="AF485:AF486"/>
    <mergeCell ref="AG485:AG490"/>
    <mergeCell ref="I485:I490"/>
    <mergeCell ref="J485:J490"/>
    <mergeCell ref="K485:K490"/>
    <mergeCell ref="L485:L486"/>
    <mergeCell ref="M485:M486"/>
    <mergeCell ref="X485:X490"/>
    <mergeCell ref="B497:B568"/>
    <mergeCell ref="C497:C510"/>
    <mergeCell ref="D497:D510"/>
    <mergeCell ref="E497:E510"/>
    <mergeCell ref="F497:F510"/>
    <mergeCell ref="G497:G504"/>
    <mergeCell ref="G505:G510"/>
    <mergeCell ref="C511:C520"/>
    <mergeCell ref="D511:D520"/>
    <mergeCell ref="E511:E520"/>
    <mergeCell ref="AG491:AG496"/>
    <mergeCell ref="AH491:AH496"/>
    <mergeCell ref="AQ491:AQ496"/>
    <mergeCell ref="L493:L494"/>
    <mergeCell ref="M493:M494"/>
    <mergeCell ref="AF493:AF494"/>
    <mergeCell ref="L495:L496"/>
    <mergeCell ref="M495:M496"/>
    <mergeCell ref="AF495:AF496"/>
    <mergeCell ref="Y491:Y496"/>
    <mergeCell ref="Z491:Z496"/>
    <mergeCell ref="AA491:AA496"/>
    <mergeCell ref="AB491:AB496"/>
    <mergeCell ref="AD491:AD496"/>
    <mergeCell ref="AF491:AF492"/>
    <mergeCell ref="I491:I496"/>
    <mergeCell ref="J491:J496"/>
    <mergeCell ref="K491:K496"/>
    <mergeCell ref="L491:L492"/>
    <mergeCell ref="M491:M492"/>
    <mergeCell ref="X491:X496"/>
    <mergeCell ref="C491:C496"/>
    <mergeCell ref="X497:X504"/>
    <mergeCell ref="Y497:Y504"/>
    <mergeCell ref="Z497:Z504"/>
    <mergeCell ref="AA497:AA504"/>
    <mergeCell ref="AB497:AB504"/>
    <mergeCell ref="AC497:AC568"/>
    <mergeCell ref="X505:X510"/>
    <mergeCell ref="Y505:Y510"/>
    <mergeCell ref="Z505:Z510"/>
    <mergeCell ref="AA505:AA510"/>
    <mergeCell ref="H497:H504"/>
    <mergeCell ref="I497:I502"/>
    <mergeCell ref="J497:J500"/>
    <mergeCell ref="K497:K504"/>
    <mergeCell ref="L497:L498"/>
    <mergeCell ref="M497:M498"/>
    <mergeCell ref="I503:I504"/>
    <mergeCell ref="J503:J504"/>
    <mergeCell ref="AB505:AB510"/>
    <mergeCell ref="I521:I526"/>
    <mergeCell ref="J521:J526"/>
    <mergeCell ref="K521:K526"/>
    <mergeCell ref="L525:L526"/>
    <mergeCell ref="M525:M526"/>
    <mergeCell ref="L543:L544"/>
    <mergeCell ref="I535:I542"/>
    <mergeCell ref="J535:J542"/>
    <mergeCell ref="K535:K542"/>
    <mergeCell ref="X535:X542"/>
    <mergeCell ref="AF505:AF506"/>
    <mergeCell ref="AG505:AG510"/>
    <mergeCell ref="AQ505:AQ510"/>
    <mergeCell ref="L507:L508"/>
    <mergeCell ref="M507:M508"/>
    <mergeCell ref="AF507:AF508"/>
    <mergeCell ref="L509:L510"/>
    <mergeCell ref="M509:M510"/>
    <mergeCell ref="AF509:AF510"/>
    <mergeCell ref="H505:H510"/>
    <mergeCell ref="I505:I510"/>
    <mergeCell ref="J505:J510"/>
    <mergeCell ref="K505:K510"/>
    <mergeCell ref="L505:L506"/>
    <mergeCell ref="M505:M506"/>
    <mergeCell ref="AQ497:AQ504"/>
    <mergeCell ref="L499:L500"/>
    <mergeCell ref="M499:M500"/>
    <mergeCell ref="AF499:AF500"/>
    <mergeCell ref="L501:L502"/>
    <mergeCell ref="M501:M502"/>
    <mergeCell ref="AF501:AF502"/>
    <mergeCell ref="L503:L504"/>
    <mergeCell ref="M503:M504"/>
    <mergeCell ref="AF503:AF504"/>
    <mergeCell ref="AD497:AD510"/>
    <mergeCell ref="AF497:AF498"/>
    <mergeCell ref="AG497:AG504"/>
    <mergeCell ref="AH497:AH510"/>
    <mergeCell ref="AI497:AI568"/>
    <mergeCell ref="AJ497:AJ568"/>
    <mergeCell ref="AG511:AG520"/>
    <mergeCell ref="AH511:AH520"/>
    <mergeCell ref="AQ511:AQ520"/>
    <mergeCell ref="AF513:AF514"/>
    <mergeCell ref="AF515:AF516"/>
    <mergeCell ref="AH521:AH550"/>
    <mergeCell ref="AQ521:AQ526"/>
    <mergeCell ref="L511:L512"/>
    <mergeCell ref="M511:M512"/>
    <mergeCell ref="X511:X520"/>
    <mergeCell ref="Y511:Y520"/>
    <mergeCell ref="Z511:Z520"/>
    <mergeCell ref="AA511:AA520"/>
    <mergeCell ref="L513:L514"/>
    <mergeCell ref="M513:M514"/>
    <mergeCell ref="L515:L516"/>
    <mergeCell ref="M515:M516"/>
    <mergeCell ref="AG527:AG534"/>
    <mergeCell ref="AF535:AF536"/>
    <mergeCell ref="AG535:AG542"/>
    <mergeCell ref="AD543:AD562"/>
    <mergeCell ref="Z521:Z526"/>
    <mergeCell ref="AA521:AA526"/>
    <mergeCell ref="AB521:AB526"/>
    <mergeCell ref="AF521:AF522"/>
    <mergeCell ref="AG521:AG526"/>
    <mergeCell ref="AF523:AF524"/>
    <mergeCell ref="AF525:AF526"/>
    <mergeCell ref="L521:L522"/>
    <mergeCell ref="M521:M522"/>
    <mergeCell ref="X521:X526"/>
    <mergeCell ref="L523:L524"/>
    <mergeCell ref="M523:M524"/>
    <mergeCell ref="C521:C550"/>
    <mergeCell ref="D521:D550"/>
    <mergeCell ref="E521:E550"/>
    <mergeCell ref="F521:F550"/>
    <mergeCell ref="G521:G526"/>
    <mergeCell ref="H521:H526"/>
    <mergeCell ref="G527:G534"/>
    <mergeCell ref="H527:H534"/>
    <mergeCell ref="G535:G542"/>
    <mergeCell ref="H535:H542"/>
    <mergeCell ref="L517:L518"/>
    <mergeCell ref="M517:M518"/>
    <mergeCell ref="AF517:AF518"/>
    <mergeCell ref="L519:L520"/>
    <mergeCell ref="M519:M520"/>
    <mergeCell ref="AF519:AF520"/>
    <mergeCell ref="AB511:AB520"/>
    <mergeCell ref="AD511:AD526"/>
    <mergeCell ref="AF511:AF512"/>
    <mergeCell ref="F511:F520"/>
    <mergeCell ref="G511:G520"/>
    <mergeCell ref="H511:H520"/>
    <mergeCell ref="I511:I520"/>
    <mergeCell ref="J511:J520"/>
    <mergeCell ref="K511:K520"/>
    <mergeCell ref="I527:I534"/>
    <mergeCell ref="J527:J534"/>
    <mergeCell ref="K527:K534"/>
    <mergeCell ref="L527:L528"/>
    <mergeCell ref="M527:M528"/>
    <mergeCell ref="X527:X534"/>
    <mergeCell ref="Y521:Y526"/>
    <mergeCell ref="AQ527:AQ534"/>
    <mergeCell ref="L529:L530"/>
    <mergeCell ref="M529:M530"/>
    <mergeCell ref="AF529:AF530"/>
    <mergeCell ref="L531:L532"/>
    <mergeCell ref="M531:M532"/>
    <mergeCell ref="AF531:AF532"/>
    <mergeCell ref="L533:L534"/>
    <mergeCell ref="M533:M534"/>
    <mergeCell ref="AF533:AF534"/>
    <mergeCell ref="Y527:Y534"/>
    <mergeCell ref="Z527:Z534"/>
    <mergeCell ref="AA527:AA534"/>
    <mergeCell ref="AB527:AB534"/>
    <mergeCell ref="AD527:AD542"/>
    <mergeCell ref="AF527:AF528"/>
    <mergeCell ref="Y535:Y542"/>
    <mergeCell ref="Z535:Z542"/>
    <mergeCell ref="AA535:AA542"/>
    <mergeCell ref="AB535:AB542"/>
    <mergeCell ref="AQ535:AQ542"/>
    <mergeCell ref="L537:L538"/>
    <mergeCell ref="M537:M538"/>
    <mergeCell ref="AF537:AF538"/>
    <mergeCell ref="L539:L540"/>
    <mergeCell ref="M539:M540"/>
    <mergeCell ref="AF539:AF540"/>
    <mergeCell ref="L541:L542"/>
    <mergeCell ref="M541:M542"/>
    <mergeCell ref="AF541:AF542"/>
    <mergeCell ref="L535:L536"/>
    <mergeCell ref="M535:M536"/>
    <mergeCell ref="AF549:AF550"/>
    <mergeCell ref="C551:C558"/>
    <mergeCell ref="D551:D558"/>
    <mergeCell ref="E551:E558"/>
    <mergeCell ref="F551:F558"/>
    <mergeCell ref="G551:G558"/>
    <mergeCell ref="H551:H558"/>
    <mergeCell ref="I551:I558"/>
    <mergeCell ref="J551:J558"/>
    <mergeCell ref="K551:K558"/>
    <mergeCell ref="AF543:AF544"/>
    <mergeCell ref="AG543:AG550"/>
    <mergeCell ref="AQ543:AQ550"/>
    <mergeCell ref="L545:L546"/>
    <mergeCell ref="M545:M546"/>
    <mergeCell ref="AF545:AF546"/>
    <mergeCell ref="L547:L548"/>
    <mergeCell ref="M547:M548"/>
    <mergeCell ref="AF547:AF548"/>
    <mergeCell ref="L549:L550"/>
    <mergeCell ref="M543:M544"/>
    <mergeCell ref="X543:X550"/>
    <mergeCell ref="Y543:Y550"/>
    <mergeCell ref="Z543:Z550"/>
    <mergeCell ref="AA543:AA550"/>
    <mergeCell ref="AB543:AB550"/>
    <mergeCell ref="M549:M550"/>
    <mergeCell ref="G543:G550"/>
    <mergeCell ref="H543:H550"/>
    <mergeCell ref="I543:I550"/>
    <mergeCell ref="J543:J550"/>
    <mergeCell ref="K543:K550"/>
    <mergeCell ref="AF555:AF556"/>
    <mergeCell ref="L557:L558"/>
    <mergeCell ref="M557:M558"/>
    <mergeCell ref="AF557:AF558"/>
    <mergeCell ref="C559:C562"/>
    <mergeCell ref="D559:D562"/>
    <mergeCell ref="E559:E562"/>
    <mergeCell ref="F559:F562"/>
    <mergeCell ref="G559:G562"/>
    <mergeCell ref="H559:H562"/>
    <mergeCell ref="AB551:AB558"/>
    <mergeCell ref="AF551:AF552"/>
    <mergeCell ref="AG551:AG558"/>
    <mergeCell ref="AH551:AH558"/>
    <mergeCell ref="AQ551:AQ558"/>
    <mergeCell ref="L553:L554"/>
    <mergeCell ref="M553:M554"/>
    <mergeCell ref="AF553:AF554"/>
    <mergeCell ref="L555:L556"/>
    <mergeCell ref="M555:M556"/>
    <mergeCell ref="L551:L552"/>
    <mergeCell ref="M551:M552"/>
    <mergeCell ref="X551:X558"/>
    <mergeCell ref="Y551:Y558"/>
    <mergeCell ref="Z551:Z558"/>
    <mergeCell ref="AA551:AA558"/>
    <mergeCell ref="AH559:AH562"/>
    <mergeCell ref="AQ559:AQ562"/>
    <mergeCell ref="L561:L562"/>
    <mergeCell ref="M561:M562"/>
    <mergeCell ref="AF561:AF562"/>
    <mergeCell ref="C563:C568"/>
    <mergeCell ref="D563:D568"/>
    <mergeCell ref="E563:E568"/>
    <mergeCell ref="F563:F568"/>
    <mergeCell ref="G563:G568"/>
    <mergeCell ref="Y559:Y562"/>
    <mergeCell ref="Z559:Z562"/>
    <mergeCell ref="AA559:AA562"/>
    <mergeCell ref="AB559:AB562"/>
    <mergeCell ref="AF559:AF560"/>
    <mergeCell ref="AG559:AG562"/>
    <mergeCell ref="I559:I562"/>
    <mergeCell ref="J559:J562"/>
    <mergeCell ref="K559:K562"/>
    <mergeCell ref="L559:L560"/>
    <mergeCell ref="M559:M560"/>
    <mergeCell ref="X559:X562"/>
    <mergeCell ref="AF563:AF564"/>
    <mergeCell ref="AG563:AG568"/>
    <mergeCell ref="AH563:AH568"/>
    <mergeCell ref="AQ563:AQ568"/>
    <mergeCell ref="L565:L566"/>
    <mergeCell ref="M565:M566"/>
    <mergeCell ref="AF565:AF566"/>
    <mergeCell ref="L567:L568"/>
    <mergeCell ref="M567:M568"/>
    <mergeCell ref="AF567:AF568"/>
    <mergeCell ref="X563:X568"/>
    <mergeCell ref="Y563:Y568"/>
    <mergeCell ref="Z563:Z568"/>
    <mergeCell ref="AA563:AA568"/>
    <mergeCell ref="AB563:AB568"/>
    <mergeCell ref="AD563:AD568"/>
    <mergeCell ref="H563:H568"/>
    <mergeCell ref="I563:I568"/>
    <mergeCell ref="J563:J568"/>
    <mergeCell ref="K563:K568"/>
    <mergeCell ref="L563:L564"/>
    <mergeCell ref="M563:M564"/>
    <mergeCell ref="H569:H572"/>
    <mergeCell ref="I569:I572"/>
    <mergeCell ref="J569:J572"/>
    <mergeCell ref="K569:K572"/>
    <mergeCell ref="L569:L570"/>
    <mergeCell ref="M569:M570"/>
    <mergeCell ref="B569:B758"/>
    <mergeCell ref="C569:C584"/>
    <mergeCell ref="D569:D584"/>
    <mergeCell ref="E569:E584"/>
    <mergeCell ref="F569:F584"/>
    <mergeCell ref="G569:G572"/>
    <mergeCell ref="C585:C588"/>
    <mergeCell ref="D585:D588"/>
    <mergeCell ref="E585:E588"/>
    <mergeCell ref="F585:F588"/>
    <mergeCell ref="G577:G584"/>
    <mergeCell ref="H577:H584"/>
    <mergeCell ref="I577:I584"/>
    <mergeCell ref="J577:J584"/>
    <mergeCell ref="K577:K584"/>
    <mergeCell ref="L577:L578"/>
    <mergeCell ref="L583:L584"/>
    <mergeCell ref="M583:M584"/>
    <mergeCell ref="G585:G588"/>
    <mergeCell ref="H585:H588"/>
    <mergeCell ref="I585:I588"/>
    <mergeCell ref="J585:J588"/>
    <mergeCell ref="K585:K588"/>
    <mergeCell ref="C595:C604"/>
    <mergeCell ref="G595:G604"/>
    <mergeCell ref="H595:H604"/>
    <mergeCell ref="AQ569:AQ572"/>
    <mergeCell ref="L571:L572"/>
    <mergeCell ref="M571:M572"/>
    <mergeCell ref="AF571:AF572"/>
    <mergeCell ref="G573:G576"/>
    <mergeCell ref="H573:H576"/>
    <mergeCell ref="I573:I576"/>
    <mergeCell ref="J573:J576"/>
    <mergeCell ref="K573:K576"/>
    <mergeCell ref="L573:L574"/>
    <mergeCell ref="AD569:AD632"/>
    <mergeCell ref="AF569:AF570"/>
    <mergeCell ref="AG569:AG572"/>
    <mergeCell ref="AH569:AH584"/>
    <mergeCell ref="AI569:AI758"/>
    <mergeCell ref="AJ569:AJ758"/>
    <mergeCell ref="AF573:AF574"/>
    <mergeCell ref="AG573:AG576"/>
    <mergeCell ref="AF577:AF578"/>
    <mergeCell ref="AG577:AG584"/>
    <mergeCell ref="AQ577:AQ584"/>
    <mergeCell ref="L579:L580"/>
    <mergeCell ref="M579:M580"/>
    <mergeCell ref="AF579:AF580"/>
    <mergeCell ref="L581:L582"/>
    <mergeCell ref="M581:M582"/>
    <mergeCell ref="X569:X572"/>
    <mergeCell ref="Y569:Y572"/>
    <mergeCell ref="Z569:Z572"/>
    <mergeCell ref="AA569:AA572"/>
    <mergeCell ref="AB569:AB572"/>
    <mergeCell ref="AF581:AF582"/>
    <mergeCell ref="AF583:AF584"/>
    <mergeCell ref="M577:M578"/>
    <mergeCell ref="X577:X584"/>
    <mergeCell ref="Y577:Y584"/>
    <mergeCell ref="Z577:Z584"/>
    <mergeCell ref="AA577:AA584"/>
    <mergeCell ref="AB577:AB584"/>
    <mergeCell ref="AQ573:AQ576"/>
    <mergeCell ref="L575:L576"/>
    <mergeCell ref="M575:M576"/>
    <mergeCell ref="AF575:AF576"/>
    <mergeCell ref="AF585:AF586"/>
    <mergeCell ref="AG585:AG588"/>
    <mergeCell ref="AH585:AH588"/>
    <mergeCell ref="AQ585:AQ588"/>
    <mergeCell ref="L587:L588"/>
    <mergeCell ref="M587:M588"/>
    <mergeCell ref="AF587:AF588"/>
    <mergeCell ref="M585:M586"/>
    <mergeCell ref="X585:X588"/>
    <mergeCell ref="Y585:Y588"/>
    <mergeCell ref="Z585:Z588"/>
    <mergeCell ref="AA585:AA588"/>
    <mergeCell ref="AB585:AB588"/>
    <mergeCell ref="M573:M574"/>
    <mergeCell ref="X573:X576"/>
    <mergeCell ref="Y573:Y576"/>
    <mergeCell ref="Z573:Z576"/>
    <mergeCell ref="AA573:AA576"/>
    <mergeCell ref="L585:L586"/>
    <mergeCell ref="AB573:AB576"/>
    <mergeCell ref="AQ589:AQ594"/>
    <mergeCell ref="L591:L592"/>
    <mergeCell ref="M591:M592"/>
    <mergeCell ref="AF591:AF592"/>
    <mergeCell ref="L593:L594"/>
    <mergeCell ref="M593:M594"/>
    <mergeCell ref="AF593:AF594"/>
    <mergeCell ref="I589:I594"/>
    <mergeCell ref="J589:J594"/>
    <mergeCell ref="K589:K594"/>
    <mergeCell ref="L589:L590"/>
    <mergeCell ref="M589:M590"/>
    <mergeCell ref="X589:X594"/>
    <mergeCell ref="K595:K604"/>
    <mergeCell ref="L595:L596"/>
    <mergeCell ref="M595:M596"/>
    <mergeCell ref="X595:X604"/>
    <mergeCell ref="L603:L604"/>
    <mergeCell ref="M603:M604"/>
    <mergeCell ref="AB589:AB594"/>
    <mergeCell ref="AQ595:AQ604"/>
    <mergeCell ref="L597:L598"/>
    <mergeCell ref="M597:M598"/>
    <mergeCell ref="AF597:AF598"/>
    <mergeCell ref="L599:L600"/>
    <mergeCell ref="M599:M600"/>
    <mergeCell ref="AF599:AF600"/>
    <mergeCell ref="L601:L602"/>
    <mergeCell ref="M601:M602"/>
    <mergeCell ref="Y595:Y604"/>
    <mergeCell ref="Z595:Z604"/>
    <mergeCell ref="AA595:AA604"/>
    <mergeCell ref="AB595:AB604"/>
    <mergeCell ref="AF595:AF596"/>
    <mergeCell ref="AG595:AG604"/>
    <mergeCell ref="AF601:AF602"/>
    <mergeCell ref="AF603:AF604"/>
    <mergeCell ref="L605:L606"/>
    <mergeCell ref="M605:M606"/>
    <mergeCell ref="X605:X612"/>
    <mergeCell ref="AC569:AC758"/>
    <mergeCell ref="Y589:Y594"/>
    <mergeCell ref="Z589:Z594"/>
    <mergeCell ref="AA589:AA594"/>
    <mergeCell ref="H633:H638"/>
    <mergeCell ref="AH621:AH632"/>
    <mergeCell ref="C589:C594"/>
    <mergeCell ref="D589:D594"/>
    <mergeCell ref="E589:E594"/>
    <mergeCell ref="F589:F594"/>
    <mergeCell ref="G589:G594"/>
    <mergeCell ref="H589:H594"/>
    <mergeCell ref="C605:C612"/>
    <mergeCell ref="D605:D612"/>
    <mergeCell ref="E605:E612"/>
    <mergeCell ref="F605:F612"/>
    <mergeCell ref="G605:G612"/>
    <mergeCell ref="H605:H612"/>
    <mergeCell ref="AH595:AH604"/>
    <mergeCell ref="I595:I604"/>
    <mergeCell ref="J595:J604"/>
    <mergeCell ref="D595:D604"/>
    <mergeCell ref="E595:E604"/>
    <mergeCell ref="F595:F604"/>
    <mergeCell ref="AF589:AF590"/>
    <mergeCell ref="AG589:AG594"/>
    <mergeCell ref="AH589:AH594"/>
    <mergeCell ref="I613:I620"/>
    <mergeCell ref="J613:J620"/>
    <mergeCell ref="K613:K620"/>
    <mergeCell ref="L613:L614"/>
    <mergeCell ref="M613:M614"/>
    <mergeCell ref="X613:X620"/>
    <mergeCell ref="C613:C620"/>
    <mergeCell ref="D613:D620"/>
    <mergeCell ref="E613:E620"/>
    <mergeCell ref="F613:F620"/>
    <mergeCell ref="G613:G620"/>
    <mergeCell ref="H613:H620"/>
    <mergeCell ref="AH605:AH612"/>
    <mergeCell ref="AQ605:AQ612"/>
    <mergeCell ref="L607:L608"/>
    <mergeCell ref="M607:M608"/>
    <mergeCell ref="AF607:AF608"/>
    <mergeCell ref="L609:L610"/>
    <mergeCell ref="M609:M610"/>
    <mergeCell ref="AF609:AF610"/>
    <mergeCell ref="L611:L612"/>
    <mergeCell ref="M611:M612"/>
    <mergeCell ref="Y605:Y612"/>
    <mergeCell ref="Z605:Z612"/>
    <mergeCell ref="AA605:AA612"/>
    <mergeCell ref="AB605:AB612"/>
    <mergeCell ref="AF605:AF606"/>
    <mergeCell ref="AG605:AG612"/>
    <mergeCell ref="AF611:AF612"/>
    <mergeCell ref="I605:I612"/>
    <mergeCell ref="J605:J612"/>
    <mergeCell ref="K605:K612"/>
    <mergeCell ref="AH613:AH620"/>
    <mergeCell ref="AQ613:AQ620"/>
    <mergeCell ref="L615:L616"/>
    <mergeCell ref="M615:M616"/>
    <mergeCell ref="AF615:AF616"/>
    <mergeCell ref="L617:L618"/>
    <mergeCell ref="M617:M618"/>
    <mergeCell ref="AF617:AF618"/>
    <mergeCell ref="L619:L620"/>
    <mergeCell ref="M619:M620"/>
    <mergeCell ref="Y613:Y620"/>
    <mergeCell ref="Z613:Z620"/>
    <mergeCell ref="AA613:AA620"/>
    <mergeCell ref="AB613:AB620"/>
    <mergeCell ref="AF613:AF614"/>
    <mergeCell ref="AG613:AG620"/>
    <mergeCell ref="AF619:AF620"/>
    <mergeCell ref="AQ621:AQ632"/>
    <mergeCell ref="L623:L624"/>
    <mergeCell ref="M623:M624"/>
    <mergeCell ref="AF623:AF624"/>
    <mergeCell ref="L625:L626"/>
    <mergeCell ref="M625:M626"/>
    <mergeCell ref="AF625:AF626"/>
    <mergeCell ref="L627:L628"/>
    <mergeCell ref="M627:M628"/>
    <mergeCell ref="Y621:Y632"/>
    <mergeCell ref="Z621:Z632"/>
    <mergeCell ref="AA621:AA632"/>
    <mergeCell ref="AB621:AB632"/>
    <mergeCell ref="AF621:AF622"/>
    <mergeCell ref="AG621:AG632"/>
    <mergeCell ref="AF627:AF628"/>
    <mergeCell ref="AF629:AF630"/>
    <mergeCell ref="AF631:AF632"/>
    <mergeCell ref="I621:I632"/>
    <mergeCell ref="J621:J632"/>
    <mergeCell ref="K621:K632"/>
    <mergeCell ref="L621:L622"/>
    <mergeCell ref="M621:M622"/>
    <mergeCell ref="X621:X632"/>
    <mergeCell ref="L629:L630"/>
    <mergeCell ref="M629:M630"/>
    <mergeCell ref="L631:L632"/>
    <mergeCell ref="M631:M632"/>
    <mergeCell ref="C639:C644"/>
    <mergeCell ref="D639:D644"/>
    <mergeCell ref="E639:E644"/>
    <mergeCell ref="F639:F644"/>
    <mergeCell ref="G639:G644"/>
    <mergeCell ref="H639:H644"/>
    <mergeCell ref="AG633:AG638"/>
    <mergeCell ref="C633:C638"/>
    <mergeCell ref="D633:D638"/>
    <mergeCell ref="E633:E638"/>
    <mergeCell ref="F633:F638"/>
    <mergeCell ref="G633:G638"/>
    <mergeCell ref="C621:C632"/>
    <mergeCell ref="D621:D632"/>
    <mergeCell ref="E621:E632"/>
    <mergeCell ref="F621:F632"/>
    <mergeCell ref="G621:G632"/>
    <mergeCell ref="H621:H632"/>
    <mergeCell ref="AH633:AH638"/>
    <mergeCell ref="AQ633:AQ638"/>
    <mergeCell ref="L635:L636"/>
    <mergeCell ref="M635:M636"/>
    <mergeCell ref="AF635:AF636"/>
    <mergeCell ref="L637:L638"/>
    <mergeCell ref="M637:M638"/>
    <mergeCell ref="AF637:AF638"/>
    <mergeCell ref="Y633:Y638"/>
    <mergeCell ref="Z633:Z638"/>
    <mergeCell ref="AA633:AA638"/>
    <mergeCell ref="AB633:AB638"/>
    <mergeCell ref="AD633:AD638"/>
    <mergeCell ref="AF633:AF634"/>
    <mergeCell ref="I633:I638"/>
    <mergeCell ref="J633:J638"/>
    <mergeCell ref="K633:K638"/>
    <mergeCell ref="L633:L634"/>
    <mergeCell ref="M633:M634"/>
    <mergeCell ref="X633:X638"/>
    <mergeCell ref="K645:K652"/>
    <mergeCell ref="L645:L646"/>
    <mergeCell ref="M645:M646"/>
    <mergeCell ref="X645:X652"/>
    <mergeCell ref="M651:M652"/>
    <mergeCell ref="C645:C652"/>
    <mergeCell ref="D645:D652"/>
    <mergeCell ref="E645:E652"/>
    <mergeCell ref="F645:F652"/>
    <mergeCell ref="G645:G652"/>
    <mergeCell ref="H645:H652"/>
    <mergeCell ref="AG639:AG644"/>
    <mergeCell ref="AH639:AH644"/>
    <mergeCell ref="AQ639:AQ644"/>
    <mergeCell ref="L641:L642"/>
    <mergeCell ref="M641:M642"/>
    <mergeCell ref="AF641:AF642"/>
    <mergeCell ref="L643:L644"/>
    <mergeCell ref="M643:M644"/>
    <mergeCell ref="AF643:AF644"/>
    <mergeCell ref="Y639:Y644"/>
    <mergeCell ref="Z639:Z644"/>
    <mergeCell ref="AA639:AA644"/>
    <mergeCell ref="AB639:AB644"/>
    <mergeCell ref="AD639:AD644"/>
    <mergeCell ref="AF639:AF640"/>
    <mergeCell ref="I639:I644"/>
    <mergeCell ref="J639:J644"/>
    <mergeCell ref="K639:K644"/>
    <mergeCell ref="L639:L640"/>
    <mergeCell ref="M639:M640"/>
    <mergeCell ref="X639:X644"/>
    <mergeCell ref="I653:I660"/>
    <mergeCell ref="J653:J660"/>
    <mergeCell ref="K653:K660"/>
    <mergeCell ref="L653:L654"/>
    <mergeCell ref="M653:M654"/>
    <mergeCell ref="X653:X660"/>
    <mergeCell ref="M659:M660"/>
    <mergeCell ref="C653:C660"/>
    <mergeCell ref="D653:D660"/>
    <mergeCell ref="E653:E660"/>
    <mergeCell ref="F653:F660"/>
    <mergeCell ref="G653:G660"/>
    <mergeCell ref="H653:H660"/>
    <mergeCell ref="AG645:AG652"/>
    <mergeCell ref="AH645:AH652"/>
    <mergeCell ref="AQ645:AQ652"/>
    <mergeCell ref="L647:L648"/>
    <mergeCell ref="M647:M648"/>
    <mergeCell ref="AF647:AF648"/>
    <mergeCell ref="L649:L650"/>
    <mergeCell ref="M649:M650"/>
    <mergeCell ref="AF649:AF650"/>
    <mergeCell ref="L651:L652"/>
    <mergeCell ref="Y645:Y652"/>
    <mergeCell ref="Z645:Z652"/>
    <mergeCell ref="AA645:AA652"/>
    <mergeCell ref="AB645:AB652"/>
    <mergeCell ref="AD645:AD652"/>
    <mergeCell ref="AF645:AF646"/>
    <mergeCell ref="AF651:AF652"/>
    <mergeCell ref="I645:I652"/>
    <mergeCell ref="J645:J652"/>
    <mergeCell ref="AG653:AG660"/>
    <mergeCell ref="AH653:AH660"/>
    <mergeCell ref="AQ653:AQ660"/>
    <mergeCell ref="L655:L656"/>
    <mergeCell ref="M655:M656"/>
    <mergeCell ref="AF655:AF656"/>
    <mergeCell ref="L657:L658"/>
    <mergeCell ref="M657:M658"/>
    <mergeCell ref="AF657:AF658"/>
    <mergeCell ref="L659:L660"/>
    <mergeCell ref="Y653:Y660"/>
    <mergeCell ref="Z653:Z660"/>
    <mergeCell ref="AA653:AA660"/>
    <mergeCell ref="AB653:AB660"/>
    <mergeCell ref="AD653:AD728"/>
    <mergeCell ref="AF653:AF654"/>
    <mergeCell ref="AF659:AF660"/>
    <mergeCell ref="Y661:Y668"/>
    <mergeCell ref="Z661:Z668"/>
    <mergeCell ref="AA661:AA668"/>
    <mergeCell ref="AF665:AF666"/>
    <mergeCell ref="L667:L668"/>
    <mergeCell ref="M667:M668"/>
    <mergeCell ref="AF667:AF668"/>
    <mergeCell ref="AG687:AG694"/>
    <mergeCell ref="AH687:AH728"/>
    <mergeCell ref="AQ687:AQ694"/>
    <mergeCell ref="L689:L690"/>
    <mergeCell ref="M689:M690"/>
    <mergeCell ref="AF689:AF690"/>
    <mergeCell ref="L691:L692"/>
    <mergeCell ref="M691:M692"/>
    <mergeCell ref="AB661:AB668"/>
    <mergeCell ref="AF661:AF662"/>
    <mergeCell ref="AG661:AG668"/>
    <mergeCell ref="AH661:AH668"/>
    <mergeCell ref="AQ661:AQ668"/>
    <mergeCell ref="L663:L664"/>
    <mergeCell ref="M663:M664"/>
    <mergeCell ref="AF663:AF664"/>
    <mergeCell ref="L665:L666"/>
    <mergeCell ref="M665:M666"/>
    <mergeCell ref="I661:I668"/>
    <mergeCell ref="J661:J668"/>
    <mergeCell ref="K661:K668"/>
    <mergeCell ref="L661:L662"/>
    <mergeCell ref="M661:M662"/>
    <mergeCell ref="X661:X668"/>
    <mergeCell ref="C661:C668"/>
    <mergeCell ref="D661:D668"/>
    <mergeCell ref="E661:E668"/>
    <mergeCell ref="F661:F668"/>
    <mergeCell ref="G661:G668"/>
    <mergeCell ref="H661:H668"/>
    <mergeCell ref="C675:C682"/>
    <mergeCell ref="D675:D682"/>
    <mergeCell ref="E675:E682"/>
    <mergeCell ref="F675:F682"/>
    <mergeCell ref="G675:G682"/>
    <mergeCell ref="H675:H682"/>
    <mergeCell ref="AH669:AH674"/>
    <mergeCell ref="AQ669:AQ674"/>
    <mergeCell ref="L671:L672"/>
    <mergeCell ref="M671:M672"/>
    <mergeCell ref="AF671:AF672"/>
    <mergeCell ref="L673:L674"/>
    <mergeCell ref="M673:M674"/>
    <mergeCell ref="AF673:AF674"/>
    <mergeCell ref="Y669:Y674"/>
    <mergeCell ref="Z669:Z674"/>
    <mergeCell ref="AA669:AA674"/>
    <mergeCell ref="AB669:AB674"/>
    <mergeCell ref="AF669:AF670"/>
    <mergeCell ref="AG669:AG674"/>
    <mergeCell ref="I669:I674"/>
    <mergeCell ref="J669:J674"/>
    <mergeCell ref="K669:K674"/>
    <mergeCell ref="L669:L670"/>
    <mergeCell ref="M669:M670"/>
    <mergeCell ref="X669:X674"/>
    <mergeCell ref="C669:C674"/>
    <mergeCell ref="D669:D674"/>
    <mergeCell ref="E669:E674"/>
    <mergeCell ref="F669:F674"/>
    <mergeCell ref="G669:G674"/>
    <mergeCell ref="H669:H674"/>
    <mergeCell ref="F683:F686"/>
    <mergeCell ref="G683:G686"/>
    <mergeCell ref="H683:H686"/>
    <mergeCell ref="AH675:AH682"/>
    <mergeCell ref="AQ675:AQ682"/>
    <mergeCell ref="L677:L678"/>
    <mergeCell ref="M677:M678"/>
    <mergeCell ref="AF677:AF678"/>
    <mergeCell ref="L679:L680"/>
    <mergeCell ref="M679:M680"/>
    <mergeCell ref="AF679:AF680"/>
    <mergeCell ref="L681:L682"/>
    <mergeCell ref="M681:M682"/>
    <mergeCell ref="Y675:Y682"/>
    <mergeCell ref="Z675:Z682"/>
    <mergeCell ref="AA675:AA682"/>
    <mergeCell ref="AB675:AB682"/>
    <mergeCell ref="AF675:AF676"/>
    <mergeCell ref="AG675:AG682"/>
    <mergeCell ref="AF681:AF682"/>
    <mergeCell ref="I675:I682"/>
    <mergeCell ref="J675:J682"/>
    <mergeCell ref="K675:K682"/>
    <mergeCell ref="L675:L676"/>
    <mergeCell ref="M675:M676"/>
    <mergeCell ref="X675:X682"/>
    <mergeCell ref="H687:H694"/>
    <mergeCell ref="I687:I694"/>
    <mergeCell ref="J687:J694"/>
    <mergeCell ref="K687:K694"/>
    <mergeCell ref="L687:L688"/>
    <mergeCell ref="M687:M688"/>
    <mergeCell ref="M693:M694"/>
    <mergeCell ref="AH683:AH686"/>
    <mergeCell ref="AQ683:AQ686"/>
    <mergeCell ref="L685:L686"/>
    <mergeCell ref="M685:M686"/>
    <mergeCell ref="AF685:AF686"/>
    <mergeCell ref="C687:C728"/>
    <mergeCell ref="D687:D728"/>
    <mergeCell ref="E687:E728"/>
    <mergeCell ref="F687:F728"/>
    <mergeCell ref="G687:G694"/>
    <mergeCell ref="Y683:Y686"/>
    <mergeCell ref="Z683:Z686"/>
    <mergeCell ref="AA683:AA686"/>
    <mergeCell ref="AB683:AB686"/>
    <mergeCell ref="AF683:AF684"/>
    <mergeCell ref="AG683:AG686"/>
    <mergeCell ref="I683:I686"/>
    <mergeCell ref="J683:J686"/>
    <mergeCell ref="K683:K686"/>
    <mergeCell ref="L683:L684"/>
    <mergeCell ref="M683:M684"/>
    <mergeCell ref="X683:X686"/>
    <mergeCell ref="C683:C686"/>
    <mergeCell ref="D683:D686"/>
    <mergeCell ref="E683:E686"/>
    <mergeCell ref="AF691:AF692"/>
    <mergeCell ref="L693:L694"/>
    <mergeCell ref="X687:X694"/>
    <mergeCell ref="Y687:Y694"/>
    <mergeCell ref="Z687:Z694"/>
    <mergeCell ref="AA687:AA694"/>
    <mergeCell ref="AB687:AB694"/>
    <mergeCell ref="AF687:AF688"/>
    <mergeCell ref="AF693:AF694"/>
    <mergeCell ref="AF695:AF696"/>
    <mergeCell ref="AG695:AG700"/>
    <mergeCell ref="AQ695:AQ700"/>
    <mergeCell ref="L697:L698"/>
    <mergeCell ref="M697:M698"/>
    <mergeCell ref="AF697:AF698"/>
    <mergeCell ref="L699:L700"/>
    <mergeCell ref="M699:M700"/>
    <mergeCell ref="AF699:AF700"/>
    <mergeCell ref="M695:M696"/>
    <mergeCell ref="X695:X700"/>
    <mergeCell ref="Y695:Y700"/>
    <mergeCell ref="Z695:Z700"/>
    <mergeCell ref="AA695:AA700"/>
    <mergeCell ref="AB695:AB700"/>
    <mergeCell ref="G695:G700"/>
    <mergeCell ref="H695:H700"/>
    <mergeCell ref="I695:I700"/>
    <mergeCell ref="J695:J700"/>
    <mergeCell ref="K695:K700"/>
    <mergeCell ref="L695:L696"/>
    <mergeCell ref="AF701:AF702"/>
    <mergeCell ref="AG701:AG708"/>
    <mergeCell ref="L703:L704"/>
    <mergeCell ref="M703:M704"/>
    <mergeCell ref="AF703:AF704"/>
    <mergeCell ref="L705:L706"/>
    <mergeCell ref="M705:M706"/>
    <mergeCell ref="AF705:AF706"/>
    <mergeCell ref="L707:L708"/>
    <mergeCell ref="M707:M708"/>
    <mergeCell ref="M701:M702"/>
    <mergeCell ref="X701:X708"/>
    <mergeCell ref="Y701:Y708"/>
    <mergeCell ref="Z701:Z708"/>
    <mergeCell ref="AA701:AA708"/>
    <mergeCell ref="AB701:AB708"/>
    <mergeCell ref="G701:G708"/>
    <mergeCell ref="H701:H708"/>
    <mergeCell ref="I701:I708"/>
    <mergeCell ref="J701:J708"/>
    <mergeCell ref="K701:K708"/>
    <mergeCell ref="L701:L702"/>
    <mergeCell ref="G713:G720"/>
    <mergeCell ref="H713:H720"/>
    <mergeCell ref="I713:I720"/>
    <mergeCell ref="J713:J720"/>
    <mergeCell ref="K713:K720"/>
    <mergeCell ref="L713:L714"/>
    <mergeCell ref="Z709:Z712"/>
    <mergeCell ref="AA709:AA712"/>
    <mergeCell ref="AB709:AB712"/>
    <mergeCell ref="AF709:AF710"/>
    <mergeCell ref="AG709:AG712"/>
    <mergeCell ref="L711:L712"/>
    <mergeCell ref="M711:M712"/>
    <mergeCell ref="AF711:AF712"/>
    <mergeCell ref="AF707:AF708"/>
    <mergeCell ref="G709:G712"/>
    <mergeCell ref="H709:H712"/>
    <mergeCell ref="I709:I712"/>
    <mergeCell ref="J709:J712"/>
    <mergeCell ref="K709:K712"/>
    <mergeCell ref="L709:L710"/>
    <mergeCell ref="M709:M710"/>
    <mergeCell ref="X709:X712"/>
    <mergeCell ref="Y709:Y712"/>
    <mergeCell ref="AG721:AG728"/>
    <mergeCell ref="L723:L724"/>
    <mergeCell ref="M723:M724"/>
    <mergeCell ref="AF723:AF724"/>
    <mergeCell ref="L725:L726"/>
    <mergeCell ref="M725:M726"/>
    <mergeCell ref="AF719:AF720"/>
    <mergeCell ref="G721:G728"/>
    <mergeCell ref="H721:H728"/>
    <mergeCell ref="I721:I728"/>
    <mergeCell ref="J721:J728"/>
    <mergeCell ref="K721:K728"/>
    <mergeCell ref="L721:L722"/>
    <mergeCell ref="M721:M722"/>
    <mergeCell ref="X721:X728"/>
    <mergeCell ref="Y721:Y728"/>
    <mergeCell ref="AF713:AF714"/>
    <mergeCell ref="AG713:AG720"/>
    <mergeCell ref="L715:L716"/>
    <mergeCell ref="M715:M716"/>
    <mergeCell ref="AF715:AF716"/>
    <mergeCell ref="L717:L718"/>
    <mergeCell ref="M717:M718"/>
    <mergeCell ref="AF717:AF718"/>
    <mergeCell ref="L719:L720"/>
    <mergeCell ref="M719:M720"/>
    <mergeCell ref="M713:M714"/>
    <mergeCell ref="X713:X720"/>
    <mergeCell ref="Y713:Y720"/>
    <mergeCell ref="Z713:Z720"/>
    <mergeCell ref="AA713:AA720"/>
    <mergeCell ref="AB713:AB720"/>
    <mergeCell ref="I729:I744"/>
    <mergeCell ref="J729:J744"/>
    <mergeCell ref="K729:K744"/>
    <mergeCell ref="L729:L730"/>
    <mergeCell ref="M729:M730"/>
    <mergeCell ref="X729:X744"/>
    <mergeCell ref="M735:M736"/>
    <mergeCell ref="L737:L738"/>
    <mergeCell ref="M737:M738"/>
    <mergeCell ref="L739:L740"/>
    <mergeCell ref="AF725:AF726"/>
    <mergeCell ref="L727:L728"/>
    <mergeCell ref="M727:M728"/>
    <mergeCell ref="AF727:AF728"/>
    <mergeCell ref="C729:C744"/>
    <mergeCell ref="D729:D744"/>
    <mergeCell ref="E729:E744"/>
    <mergeCell ref="F729:F744"/>
    <mergeCell ref="G729:G744"/>
    <mergeCell ref="H729:H744"/>
    <mergeCell ref="Z721:Z728"/>
    <mergeCell ref="AA721:AA728"/>
    <mergeCell ref="AB721:AB728"/>
    <mergeCell ref="AF721:AF722"/>
    <mergeCell ref="M739:M740"/>
    <mergeCell ref="AF739:AF740"/>
    <mergeCell ref="L741:L742"/>
    <mergeCell ref="M741:M742"/>
    <mergeCell ref="AF741:AF742"/>
    <mergeCell ref="L743:L744"/>
    <mergeCell ref="M743:M744"/>
    <mergeCell ref="AF743:AF744"/>
    <mergeCell ref="AG729:AG744"/>
    <mergeCell ref="AH729:AH744"/>
    <mergeCell ref="AQ729:AQ744"/>
    <mergeCell ref="L731:L732"/>
    <mergeCell ref="M731:M732"/>
    <mergeCell ref="AF731:AF732"/>
    <mergeCell ref="L733:L734"/>
    <mergeCell ref="M733:M734"/>
    <mergeCell ref="AF733:AF734"/>
    <mergeCell ref="L735:L736"/>
    <mergeCell ref="Y729:Y744"/>
    <mergeCell ref="Z729:Z744"/>
    <mergeCell ref="AA729:AA744"/>
    <mergeCell ref="AB729:AB744"/>
    <mergeCell ref="AD729:AD758"/>
    <mergeCell ref="AF729:AF730"/>
    <mergeCell ref="AF735:AF736"/>
    <mergeCell ref="AF737:AF738"/>
    <mergeCell ref="Y745:Y758"/>
    <mergeCell ref="Z745:Z758"/>
    <mergeCell ref="AQ745:AQ758"/>
    <mergeCell ref="AF747:AF748"/>
    <mergeCell ref="AF749:AF750"/>
    <mergeCell ref="AF755:AF756"/>
    <mergeCell ref="AF757:AF758"/>
    <mergeCell ref="AF751:AF752"/>
    <mergeCell ref="AF753:AF754"/>
    <mergeCell ref="AA745:AA758"/>
    <mergeCell ref="AB745:AB758"/>
    <mergeCell ref="AF745:AF746"/>
    <mergeCell ref="AG745:AG758"/>
    <mergeCell ref="AH745:AH758"/>
    <mergeCell ref="C785:C792"/>
    <mergeCell ref="D785:D792"/>
    <mergeCell ref="E785:E792"/>
    <mergeCell ref="I745:I758"/>
    <mergeCell ref="J745:J758"/>
    <mergeCell ref="K745:K758"/>
    <mergeCell ref="L745:L746"/>
    <mergeCell ref="M745:M746"/>
    <mergeCell ref="X745:X758"/>
    <mergeCell ref="L747:L748"/>
    <mergeCell ref="M747:M748"/>
    <mergeCell ref="L749:L750"/>
    <mergeCell ref="M749:M750"/>
    <mergeCell ref="C745:C758"/>
    <mergeCell ref="D745:D758"/>
    <mergeCell ref="E745:E758"/>
    <mergeCell ref="F745:F758"/>
    <mergeCell ref="G745:G758"/>
    <mergeCell ref="H745:H758"/>
    <mergeCell ref="L755:L756"/>
    <mergeCell ref="M755:M756"/>
    <mergeCell ref="L757:L758"/>
    <mergeCell ref="M757:M758"/>
    <mergeCell ref="L751:L752"/>
    <mergeCell ref="M751:M752"/>
    <mergeCell ref="L753:L754"/>
    <mergeCell ref="M753:M754"/>
    <mergeCell ref="L765:L766"/>
    <mergeCell ref="M765:M766"/>
    <mergeCell ref="F785:F792"/>
    <mergeCell ref="G785:G792"/>
    <mergeCell ref="H785:H792"/>
    <mergeCell ref="AQ777:AQ784"/>
    <mergeCell ref="AF775:AF776"/>
    <mergeCell ref="L777:L778"/>
    <mergeCell ref="G759:G770"/>
    <mergeCell ref="H759:H770"/>
    <mergeCell ref="I759:I770"/>
    <mergeCell ref="J759:J770"/>
    <mergeCell ref="K759:K770"/>
    <mergeCell ref="L759:L760"/>
    <mergeCell ref="L767:L768"/>
    <mergeCell ref="L769:L770"/>
    <mergeCell ref="A759:A792"/>
    <mergeCell ref="B759:B944"/>
    <mergeCell ref="C759:C770"/>
    <mergeCell ref="D759:D770"/>
    <mergeCell ref="E759:E784"/>
    <mergeCell ref="F759:F784"/>
    <mergeCell ref="C771:C784"/>
    <mergeCell ref="D771:D784"/>
    <mergeCell ref="A793:A850"/>
    <mergeCell ref="C793:C850"/>
    <mergeCell ref="J771:J772"/>
    <mergeCell ref="K771:K776"/>
    <mergeCell ref="L771:L772"/>
    <mergeCell ref="L775:L776"/>
    <mergeCell ref="G777:G784"/>
    <mergeCell ref="H777:H784"/>
    <mergeCell ref="I777:I784"/>
    <mergeCell ref="J777:J784"/>
    <mergeCell ref="K777:K784"/>
    <mergeCell ref="G771:G776"/>
    <mergeCell ref="H771:H776"/>
    <mergeCell ref="M759:M760"/>
    <mergeCell ref="X759:X770"/>
    <mergeCell ref="Y759:Y770"/>
    <mergeCell ref="Z759:Z770"/>
    <mergeCell ref="AA759:AA770"/>
    <mergeCell ref="AB759:AB770"/>
    <mergeCell ref="M767:M768"/>
    <mergeCell ref="M769:M770"/>
    <mergeCell ref="AG777:AG784"/>
    <mergeCell ref="M777:M778"/>
    <mergeCell ref="X777:X784"/>
    <mergeCell ref="Y777:Y784"/>
    <mergeCell ref="AG771:AG776"/>
    <mergeCell ref="AH771:AH784"/>
    <mergeCell ref="M781:M782"/>
    <mergeCell ref="AF781:AF782"/>
    <mergeCell ref="Z777:Z784"/>
    <mergeCell ref="AA777:AA784"/>
    <mergeCell ref="AB777:AB784"/>
    <mergeCell ref="AF777:AF778"/>
    <mergeCell ref="AQ771:AQ776"/>
    <mergeCell ref="I773:I774"/>
    <mergeCell ref="J773:J774"/>
    <mergeCell ref="L773:L774"/>
    <mergeCell ref="M773:M774"/>
    <mergeCell ref="AF773:AF774"/>
    <mergeCell ref="I775:I776"/>
    <mergeCell ref="J775:J776"/>
    <mergeCell ref="M771:M772"/>
    <mergeCell ref="X771:X776"/>
    <mergeCell ref="Y771:Y776"/>
    <mergeCell ref="Z771:Z776"/>
    <mergeCell ref="AA771:AA776"/>
    <mergeCell ref="AB771:AB776"/>
    <mergeCell ref="M775:M776"/>
    <mergeCell ref="I771:I772"/>
    <mergeCell ref="L783:L784"/>
    <mergeCell ref="M783:M784"/>
    <mergeCell ref="AF783:AF784"/>
    <mergeCell ref="AJ759:AJ944"/>
    <mergeCell ref="AQ759:AQ770"/>
    <mergeCell ref="L761:L762"/>
    <mergeCell ref="M761:M762"/>
    <mergeCell ref="AF761:AF762"/>
    <mergeCell ref="L763:L764"/>
    <mergeCell ref="M763:M764"/>
    <mergeCell ref="AF763:AF764"/>
    <mergeCell ref="I785:I792"/>
    <mergeCell ref="L779:L780"/>
    <mergeCell ref="M779:M780"/>
    <mergeCell ref="AF779:AF780"/>
    <mergeCell ref="L781:L782"/>
    <mergeCell ref="AQ785:AQ792"/>
    <mergeCell ref="L787:L788"/>
    <mergeCell ref="M787:M788"/>
    <mergeCell ref="AF787:AF788"/>
    <mergeCell ref="L789:L790"/>
    <mergeCell ref="M789:M790"/>
    <mergeCell ref="AF789:AF790"/>
    <mergeCell ref="L791:L792"/>
    <mergeCell ref="M791:M792"/>
    <mergeCell ref="AF791:AF792"/>
    <mergeCell ref="Z785:Z792"/>
    <mergeCell ref="AA785:AA792"/>
    <mergeCell ref="AB785:AB792"/>
    <mergeCell ref="AF785:AF786"/>
    <mergeCell ref="AG785:AG792"/>
    <mergeCell ref="AH785:AH792"/>
    <mergeCell ref="J785:J792"/>
    <mergeCell ref="K785:K792"/>
    <mergeCell ref="L785:L786"/>
    <mergeCell ref="M785:M786"/>
    <mergeCell ref="X785:X792"/>
    <mergeCell ref="Y785:Y792"/>
    <mergeCell ref="AC759:AC944"/>
    <mergeCell ref="AD759:AD792"/>
    <mergeCell ref="AF759:AF760"/>
    <mergeCell ref="AG759:AG770"/>
    <mergeCell ref="AH759:AH770"/>
    <mergeCell ref="AI759:AI944"/>
    <mergeCell ref="AF765:AF766"/>
    <mergeCell ref="AF767:AF768"/>
    <mergeCell ref="AF769:AF770"/>
    <mergeCell ref="AF771:AF772"/>
    <mergeCell ref="Z793:Z798"/>
    <mergeCell ref="AA793:AA798"/>
    <mergeCell ref="AB793:AB798"/>
    <mergeCell ref="AD793:AD798"/>
    <mergeCell ref="AF793:AF794"/>
    <mergeCell ref="AG793:AG798"/>
    <mergeCell ref="J793:J798"/>
    <mergeCell ref="K793:K798"/>
    <mergeCell ref="L793:L794"/>
    <mergeCell ref="M793:M794"/>
    <mergeCell ref="X793:X798"/>
    <mergeCell ref="Y793:Y798"/>
    <mergeCell ref="AG799:AG806"/>
    <mergeCell ref="D793:D850"/>
    <mergeCell ref="E793:E850"/>
    <mergeCell ref="F793:F850"/>
    <mergeCell ref="G793:G798"/>
    <mergeCell ref="H793:H798"/>
    <mergeCell ref="I793:I798"/>
    <mergeCell ref="G799:G806"/>
    <mergeCell ref="H799:H806"/>
    <mergeCell ref="I799:I806"/>
    <mergeCell ref="G817:G822"/>
    <mergeCell ref="AF803:AF804"/>
    <mergeCell ref="L805:L806"/>
    <mergeCell ref="M805:M806"/>
    <mergeCell ref="AF805:AF806"/>
    <mergeCell ref="G807:G816"/>
    <mergeCell ref="H807:H816"/>
    <mergeCell ref="I807:I814"/>
    <mergeCell ref="M797:M798"/>
    <mergeCell ref="AF797:AF798"/>
    <mergeCell ref="J807:J816"/>
    <mergeCell ref="K807:K816"/>
    <mergeCell ref="L807:L808"/>
    <mergeCell ref="AB799:AB806"/>
    <mergeCell ref="AD799:AD806"/>
    <mergeCell ref="AF799:AF800"/>
    <mergeCell ref="I815:I816"/>
    <mergeCell ref="M811:M812"/>
    <mergeCell ref="AF811:AF812"/>
    <mergeCell ref="M807:M808"/>
    <mergeCell ref="X807:X816"/>
    <mergeCell ref="Y807:Y816"/>
    <mergeCell ref="Z807:Z816"/>
    <mergeCell ref="AA807:AA816"/>
    <mergeCell ref="AB807:AB816"/>
    <mergeCell ref="AQ799:AQ806"/>
    <mergeCell ref="L801:L802"/>
    <mergeCell ref="M801:M802"/>
    <mergeCell ref="AF801:AF802"/>
    <mergeCell ref="L803:L804"/>
    <mergeCell ref="M803:M804"/>
    <mergeCell ref="J799:J806"/>
    <mergeCell ref="K799:K806"/>
    <mergeCell ref="L799:L800"/>
    <mergeCell ref="M799:M800"/>
    <mergeCell ref="X799:X806"/>
    <mergeCell ref="Y799:Y806"/>
    <mergeCell ref="AH793:AH850"/>
    <mergeCell ref="AQ793:AQ798"/>
    <mergeCell ref="L795:L796"/>
    <mergeCell ref="M795:M796"/>
    <mergeCell ref="AF795:AF796"/>
    <mergeCell ref="L797:L798"/>
    <mergeCell ref="L813:L814"/>
    <mergeCell ref="M813:M814"/>
    <mergeCell ref="AF813:AF814"/>
    <mergeCell ref="L815:L816"/>
    <mergeCell ref="M815:M816"/>
    <mergeCell ref="AF815:AF816"/>
    <mergeCell ref="AD807:AD816"/>
    <mergeCell ref="AF807:AF808"/>
    <mergeCell ref="AG807:AG816"/>
    <mergeCell ref="AQ807:AQ816"/>
    <mergeCell ref="L809:L810"/>
    <mergeCell ref="M809:M810"/>
    <mergeCell ref="AF809:AF810"/>
    <mergeCell ref="L811:L812"/>
    <mergeCell ref="AF817:AF818"/>
    <mergeCell ref="AG817:AG822"/>
    <mergeCell ref="AQ817:AQ822"/>
    <mergeCell ref="L819:L820"/>
    <mergeCell ref="M819:M820"/>
    <mergeCell ref="AF819:AF820"/>
    <mergeCell ref="L821:L822"/>
    <mergeCell ref="M821:M822"/>
    <mergeCell ref="AF821:AF822"/>
    <mergeCell ref="X817:X822"/>
    <mergeCell ref="Y817:Y822"/>
    <mergeCell ref="Z817:Z822"/>
    <mergeCell ref="AA817:AA822"/>
    <mergeCell ref="AB817:AB822"/>
    <mergeCell ref="AD817:AD822"/>
    <mergeCell ref="Z799:Z806"/>
    <mergeCell ref="AA799:AA806"/>
    <mergeCell ref="H817:H822"/>
    <mergeCell ref="I817:I822"/>
    <mergeCell ref="J817:J822"/>
    <mergeCell ref="K817:K822"/>
    <mergeCell ref="L817:L818"/>
    <mergeCell ref="M817:M818"/>
    <mergeCell ref="AD823:AD828"/>
    <mergeCell ref="AF823:AF824"/>
    <mergeCell ref="AG823:AG828"/>
    <mergeCell ref="AQ823:AQ828"/>
    <mergeCell ref="L825:L826"/>
    <mergeCell ref="M825:M826"/>
    <mergeCell ref="AF825:AF826"/>
    <mergeCell ref="L827:L828"/>
    <mergeCell ref="M827:M828"/>
    <mergeCell ref="AF827:AF828"/>
    <mergeCell ref="M823:M824"/>
    <mergeCell ref="X823:X828"/>
    <mergeCell ref="Y823:Y828"/>
    <mergeCell ref="Z823:Z828"/>
    <mergeCell ref="AA823:AA828"/>
    <mergeCell ref="AB823:AB828"/>
    <mergeCell ref="G823:G828"/>
    <mergeCell ref="H823:H828"/>
    <mergeCell ref="I823:I828"/>
    <mergeCell ref="J823:J828"/>
    <mergeCell ref="K823:K828"/>
    <mergeCell ref="L823:L824"/>
    <mergeCell ref="G835:G842"/>
    <mergeCell ref="H835:H842"/>
    <mergeCell ref="I835:I842"/>
    <mergeCell ref="J835:J842"/>
    <mergeCell ref="K835:K842"/>
    <mergeCell ref="AQ843:AQ846"/>
    <mergeCell ref="L835:L836"/>
    <mergeCell ref="L841:L842"/>
    <mergeCell ref="AD829:AD834"/>
    <mergeCell ref="AF829:AF830"/>
    <mergeCell ref="AG829:AG834"/>
    <mergeCell ref="AQ829:AQ834"/>
    <mergeCell ref="L831:L832"/>
    <mergeCell ref="M831:M832"/>
    <mergeCell ref="AF831:AF832"/>
    <mergeCell ref="L833:L834"/>
    <mergeCell ref="M833:M834"/>
    <mergeCell ref="AF833:AF834"/>
    <mergeCell ref="M829:M830"/>
    <mergeCell ref="X829:X834"/>
    <mergeCell ref="Y829:Y834"/>
    <mergeCell ref="Z829:Z834"/>
    <mergeCell ref="AA829:AA834"/>
    <mergeCell ref="AB829:AB834"/>
    <mergeCell ref="AF841:AF842"/>
    <mergeCell ref="G829:G834"/>
    <mergeCell ref="H829:H834"/>
    <mergeCell ref="I829:I834"/>
    <mergeCell ref="J829:J834"/>
    <mergeCell ref="K829:K834"/>
    <mergeCell ref="L829:L830"/>
    <mergeCell ref="AD835:AD842"/>
    <mergeCell ref="AF835:AF836"/>
    <mergeCell ref="AG835:AG842"/>
    <mergeCell ref="AQ835:AQ842"/>
    <mergeCell ref="L837:L838"/>
    <mergeCell ref="M837:M838"/>
    <mergeCell ref="AF837:AF838"/>
    <mergeCell ref="L839:L840"/>
    <mergeCell ref="M839:M840"/>
    <mergeCell ref="AF839:AF840"/>
    <mergeCell ref="M835:M836"/>
    <mergeCell ref="X835:X842"/>
    <mergeCell ref="Y835:Y842"/>
    <mergeCell ref="Z835:Z842"/>
    <mergeCell ref="AA835:AA842"/>
    <mergeCell ref="AB835:AB842"/>
    <mergeCell ref="M841:M842"/>
    <mergeCell ref="L845:L846"/>
    <mergeCell ref="M845:M846"/>
    <mergeCell ref="AF845:AF846"/>
    <mergeCell ref="G847:G850"/>
    <mergeCell ref="H847:H850"/>
    <mergeCell ref="I847:I850"/>
    <mergeCell ref="J847:J850"/>
    <mergeCell ref="K847:K850"/>
    <mergeCell ref="L847:L848"/>
    <mergeCell ref="Z843:Z846"/>
    <mergeCell ref="AA843:AA846"/>
    <mergeCell ref="AB843:AB846"/>
    <mergeCell ref="AD843:AD850"/>
    <mergeCell ref="AF843:AF844"/>
    <mergeCell ref="AG843:AG846"/>
    <mergeCell ref="AF847:AF848"/>
    <mergeCell ref="AG847:AG850"/>
    <mergeCell ref="G843:G846"/>
    <mergeCell ref="H843:H846"/>
    <mergeCell ref="I843:I846"/>
    <mergeCell ref="J843:J846"/>
    <mergeCell ref="K843:K846"/>
    <mergeCell ref="L843:L844"/>
    <mergeCell ref="M843:M844"/>
    <mergeCell ref="X843:X846"/>
    <mergeCell ref="Y843:Y846"/>
    <mergeCell ref="J851:J858"/>
    <mergeCell ref="K851:K858"/>
    <mergeCell ref="L851:L852"/>
    <mergeCell ref="M851:M852"/>
    <mergeCell ref="L857:L858"/>
    <mergeCell ref="M857:M858"/>
    <mergeCell ref="AQ847:AQ850"/>
    <mergeCell ref="L849:L850"/>
    <mergeCell ref="M849:M850"/>
    <mergeCell ref="AF849:AF850"/>
    <mergeCell ref="A851:A890"/>
    <mergeCell ref="C851:C858"/>
    <mergeCell ref="D851:D858"/>
    <mergeCell ref="E851:E876"/>
    <mergeCell ref="F851:F876"/>
    <mergeCell ref="G851:G858"/>
    <mergeCell ref="M847:M848"/>
    <mergeCell ref="X847:X850"/>
    <mergeCell ref="Y847:Y850"/>
    <mergeCell ref="Z847:Z850"/>
    <mergeCell ref="AA847:AA850"/>
    <mergeCell ref="AB847:AB850"/>
    <mergeCell ref="AF857:AF858"/>
    <mergeCell ref="C859:C866"/>
    <mergeCell ref="D859:D866"/>
    <mergeCell ref="G859:G866"/>
    <mergeCell ref="H859:H866"/>
    <mergeCell ref="I859:I866"/>
    <mergeCell ref="J859:J866"/>
    <mergeCell ref="K859:K866"/>
    <mergeCell ref="L859:L860"/>
    <mergeCell ref="M859:M860"/>
    <mergeCell ref="AF851:AF852"/>
    <mergeCell ref="AG851:AG858"/>
    <mergeCell ref="AH851:AH858"/>
    <mergeCell ref="AQ851:AQ858"/>
    <mergeCell ref="L853:L854"/>
    <mergeCell ref="M853:M854"/>
    <mergeCell ref="AF853:AF854"/>
    <mergeCell ref="L855:L856"/>
    <mergeCell ref="M855:M856"/>
    <mergeCell ref="AF855:AF856"/>
    <mergeCell ref="X851:X858"/>
    <mergeCell ref="Y851:Y858"/>
    <mergeCell ref="Z851:Z858"/>
    <mergeCell ref="AA851:AA858"/>
    <mergeCell ref="AB851:AB858"/>
    <mergeCell ref="AD851:AD876"/>
    <mergeCell ref="X859:X866"/>
    <mergeCell ref="Y859:Y866"/>
    <mergeCell ref="Z859:Z866"/>
    <mergeCell ref="AA859:AA866"/>
    <mergeCell ref="AH867:AH876"/>
    <mergeCell ref="AQ867:AQ876"/>
    <mergeCell ref="AF869:AF870"/>
    <mergeCell ref="AF871:AF872"/>
    <mergeCell ref="H851:H858"/>
    <mergeCell ref="I851:I858"/>
    <mergeCell ref="AF863:AF864"/>
    <mergeCell ref="L865:L866"/>
    <mergeCell ref="M865:M866"/>
    <mergeCell ref="AF865:AF866"/>
    <mergeCell ref="C867:C876"/>
    <mergeCell ref="D867:D876"/>
    <mergeCell ref="G867:G876"/>
    <mergeCell ref="H867:H876"/>
    <mergeCell ref="I867:I876"/>
    <mergeCell ref="J867:J876"/>
    <mergeCell ref="AB859:AB866"/>
    <mergeCell ref="AF859:AF860"/>
    <mergeCell ref="AG859:AG866"/>
    <mergeCell ref="AH859:AH866"/>
    <mergeCell ref="AQ859:AQ866"/>
    <mergeCell ref="L861:L862"/>
    <mergeCell ref="M861:M862"/>
    <mergeCell ref="AF861:AF862"/>
    <mergeCell ref="L863:L864"/>
    <mergeCell ref="M863:M864"/>
    <mergeCell ref="L873:L874"/>
    <mergeCell ref="M873:M874"/>
    <mergeCell ref="AF873:AF874"/>
    <mergeCell ref="L875:L876"/>
    <mergeCell ref="M875:M876"/>
    <mergeCell ref="AF875:AF876"/>
    <mergeCell ref="AA867:AA876"/>
    <mergeCell ref="AB867:AB876"/>
    <mergeCell ref="AF867:AF868"/>
    <mergeCell ref="AG867:AG876"/>
    <mergeCell ref="K867:K876"/>
    <mergeCell ref="L867:L868"/>
    <mergeCell ref="M867:M868"/>
    <mergeCell ref="X867:X876"/>
    <mergeCell ref="Y867:Y876"/>
    <mergeCell ref="Z867:Z876"/>
    <mergeCell ref="L869:L870"/>
    <mergeCell ref="M869:M870"/>
    <mergeCell ref="L871:L872"/>
    <mergeCell ref="M871:M872"/>
    <mergeCell ref="AQ877:AQ880"/>
    <mergeCell ref="L879:L880"/>
    <mergeCell ref="M879:M880"/>
    <mergeCell ref="AF879:AF880"/>
    <mergeCell ref="Y877:Y880"/>
    <mergeCell ref="Z877:Z880"/>
    <mergeCell ref="AA877:AA880"/>
    <mergeCell ref="AB877:AB880"/>
    <mergeCell ref="AD877:AD880"/>
    <mergeCell ref="AF877:AF878"/>
    <mergeCell ref="AG877:AG880"/>
    <mergeCell ref="AH877:AH880"/>
    <mergeCell ref="I877:I880"/>
    <mergeCell ref="J877:J880"/>
    <mergeCell ref="K877:K880"/>
    <mergeCell ref="L877:L878"/>
    <mergeCell ref="M877:M878"/>
    <mergeCell ref="X877:X880"/>
    <mergeCell ref="C877:C880"/>
    <mergeCell ref="D877:D880"/>
    <mergeCell ref="E877:E880"/>
    <mergeCell ref="F877:F880"/>
    <mergeCell ref="G877:G880"/>
    <mergeCell ref="H877:H880"/>
    <mergeCell ref="AF885:AF886"/>
    <mergeCell ref="I881:I884"/>
    <mergeCell ref="J881:J884"/>
    <mergeCell ref="K881:K884"/>
    <mergeCell ref="L881:L882"/>
    <mergeCell ref="M881:M882"/>
    <mergeCell ref="X881:X884"/>
    <mergeCell ref="C881:C890"/>
    <mergeCell ref="D881:D890"/>
    <mergeCell ref="E881:E890"/>
    <mergeCell ref="F881:F890"/>
    <mergeCell ref="G881:G884"/>
    <mergeCell ref="H881:H884"/>
    <mergeCell ref="G885:G890"/>
    <mergeCell ref="H885:H890"/>
    <mergeCell ref="G891:G894"/>
    <mergeCell ref="H891:H894"/>
    <mergeCell ref="AG885:AG890"/>
    <mergeCell ref="AQ885:AQ890"/>
    <mergeCell ref="L887:L888"/>
    <mergeCell ref="M887:M888"/>
    <mergeCell ref="AF887:AF888"/>
    <mergeCell ref="L889:L890"/>
    <mergeCell ref="M889:M890"/>
    <mergeCell ref="AF889:AF890"/>
    <mergeCell ref="I885:I890"/>
    <mergeCell ref="J885:J890"/>
    <mergeCell ref="K885:K890"/>
    <mergeCell ref="L885:L886"/>
    <mergeCell ref="M885:M886"/>
    <mergeCell ref="X885:X890"/>
    <mergeCell ref="AG881:AG884"/>
    <mergeCell ref="AH881:AH890"/>
    <mergeCell ref="AQ881:AQ884"/>
    <mergeCell ref="L883:L884"/>
    <mergeCell ref="M883:M884"/>
    <mergeCell ref="AF883:AF884"/>
    <mergeCell ref="Y885:Y890"/>
    <mergeCell ref="Z885:Z890"/>
    <mergeCell ref="AA885:AA890"/>
    <mergeCell ref="AB885:AB890"/>
    <mergeCell ref="Y881:Y884"/>
    <mergeCell ref="Z881:Z884"/>
    <mergeCell ref="AA881:AA884"/>
    <mergeCell ref="AB881:AB884"/>
    <mergeCell ref="AD881:AD890"/>
    <mergeCell ref="AF881:AF882"/>
    <mergeCell ref="A895:A910"/>
    <mergeCell ref="C895:C900"/>
    <mergeCell ref="D895:D900"/>
    <mergeCell ref="E895:E900"/>
    <mergeCell ref="F895:F900"/>
    <mergeCell ref="G895:G900"/>
    <mergeCell ref="C901:C910"/>
    <mergeCell ref="D901:D910"/>
    <mergeCell ref="E901:E910"/>
    <mergeCell ref="F901:F910"/>
    <mergeCell ref="AG891:AG894"/>
    <mergeCell ref="AH891:AH894"/>
    <mergeCell ref="AQ891:AQ894"/>
    <mergeCell ref="L893:L894"/>
    <mergeCell ref="M893:M894"/>
    <mergeCell ref="AF893:AF894"/>
    <mergeCell ref="Y891:Y894"/>
    <mergeCell ref="Z891:Z894"/>
    <mergeCell ref="AA891:AA894"/>
    <mergeCell ref="AB891:AB894"/>
    <mergeCell ref="AD891:AD894"/>
    <mergeCell ref="AF891:AF892"/>
    <mergeCell ref="I891:I894"/>
    <mergeCell ref="J891:J894"/>
    <mergeCell ref="K891:K894"/>
    <mergeCell ref="L891:L892"/>
    <mergeCell ref="M891:M892"/>
    <mergeCell ref="X891:X894"/>
    <mergeCell ref="C891:C894"/>
    <mergeCell ref="D891:D894"/>
    <mergeCell ref="E891:E894"/>
    <mergeCell ref="F891:F894"/>
    <mergeCell ref="AF895:AF896"/>
    <mergeCell ref="AG895:AG900"/>
    <mergeCell ref="AH895:AH900"/>
    <mergeCell ref="AQ895:AQ900"/>
    <mergeCell ref="L897:L898"/>
    <mergeCell ref="M897:M898"/>
    <mergeCell ref="AF897:AF898"/>
    <mergeCell ref="L899:L900"/>
    <mergeCell ref="M899:M900"/>
    <mergeCell ref="AF899:AF900"/>
    <mergeCell ref="X895:X900"/>
    <mergeCell ref="Y895:Y900"/>
    <mergeCell ref="Z895:Z900"/>
    <mergeCell ref="AA895:AA900"/>
    <mergeCell ref="AB895:AB900"/>
    <mergeCell ref="AD895:AD900"/>
    <mergeCell ref="H895:H900"/>
    <mergeCell ref="I895:I900"/>
    <mergeCell ref="J895:J900"/>
    <mergeCell ref="K895:K900"/>
    <mergeCell ref="L895:L896"/>
    <mergeCell ref="M895:M896"/>
    <mergeCell ref="AQ901:AQ910"/>
    <mergeCell ref="L903:L904"/>
    <mergeCell ref="M903:M904"/>
    <mergeCell ref="AF903:AF904"/>
    <mergeCell ref="L905:L906"/>
    <mergeCell ref="M905:M906"/>
    <mergeCell ref="M901:M902"/>
    <mergeCell ref="X901:X910"/>
    <mergeCell ref="Y901:Y910"/>
    <mergeCell ref="Z901:Z910"/>
    <mergeCell ref="AA901:AA910"/>
    <mergeCell ref="AB901:AB910"/>
    <mergeCell ref="G901:G910"/>
    <mergeCell ref="H901:H910"/>
    <mergeCell ref="I901:I910"/>
    <mergeCell ref="J901:J910"/>
    <mergeCell ref="K901:K910"/>
    <mergeCell ref="L901:L902"/>
    <mergeCell ref="C911:C914"/>
    <mergeCell ref="D911:D914"/>
    <mergeCell ref="E911:E914"/>
    <mergeCell ref="F911:F914"/>
    <mergeCell ref="G911:G914"/>
    <mergeCell ref="H911:H914"/>
    <mergeCell ref="AF905:AF906"/>
    <mergeCell ref="L907:L908"/>
    <mergeCell ref="M907:M908"/>
    <mergeCell ref="AF907:AF908"/>
    <mergeCell ref="L909:L910"/>
    <mergeCell ref="M909:M910"/>
    <mergeCell ref="AF909:AF910"/>
    <mergeCell ref="AD901:AD910"/>
    <mergeCell ref="AF901:AF902"/>
    <mergeCell ref="AG901:AG910"/>
    <mergeCell ref="AH901:AH910"/>
    <mergeCell ref="AG911:AG914"/>
    <mergeCell ref="AH911:AH914"/>
    <mergeCell ref="AQ911:AQ914"/>
    <mergeCell ref="L913:L914"/>
    <mergeCell ref="M913:M914"/>
    <mergeCell ref="AF913:AF914"/>
    <mergeCell ref="Y911:Y914"/>
    <mergeCell ref="Z911:Z914"/>
    <mergeCell ref="AA911:AA914"/>
    <mergeCell ref="AB911:AB914"/>
    <mergeCell ref="AD911:AD914"/>
    <mergeCell ref="AF911:AF912"/>
    <mergeCell ref="I911:I914"/>
    <mergeCell ref="J911:J914"/>
    <mergeCell ref="K911:K914"/>
    <mergeCell ref="L911:L912"/>
    <mergeCell ref="M911:M912"/>
    <mergeCell ref="X911:X914"/>
    <mergeCell ref="H915:H938"/>
    <mergeCell ref="I915:I938"/>
    <mergeCell ref="J915:J918"/>
    <mergeCell ref="K915:K918"/>
    <mergeCell ref="L915:L916"/>
    <mergeCell ref="M915:M916"/>
    <mergeCell ref="J919:J922"/>
    <mergeCell ref="K919:K922"/>
    <mergeCell ref="L925:L926"/>
    <mergeCell ref="M925:M926"/>
    <mergeCell ref="Z915:Z918"/>
    <mergeCell ref="AA915:AA918"/>
    <mergeCell ref="AB915:AB918"/>
    <mergeCell ref="AD915:AD938"/>
    <mergeCell ref="Y919:Y922"/>
    <mergeCell ref="Z919:Z922"/>
    <mergeCell ref="A915:A944"/>
    <mergeCell ref="C915:C938"/>
    <mergeCell ref="D915:D938"/>
    <mergeCell ref="E915:E938"/>
    <mergeCell ref="F915:F938"/>
    <mergeCell ref="G915:G938"/>
    <mergeCell ref="C939:C944"/>
    <mergeCell ref="D939:D944"/>
    <mergeCell ref="E939:E944"/>
    <mergeCell ref="F939:F944"/>
    <mergeCell ref="AF919:AF920"/>
    <mergeCell ref="AQ919:AQ922"/>
    <mergeCell ref="L921:L922"/>
    <mergeCell ref="M921:M922"/>
    <mergeCell ref="AF921:AF922"/>
    <mergeCell ref="J923:J926"/>
    <mergeCell ref="K923:K926"/>
    <mergeCell ref="L923:L924"/>
    <mergeCell ref="M923:M924"/>
    <mergeCell ref="X923:X926"/>
    <mergeCell ref="AF915:AF916"/>
    <mergeCell ref="AG915:AG938"/>
    <mergeCell ref="AH915:AH938"/>
    <mergeCell ref="AQ915:AQ918"/>
    <mergeCell ref="L917:L918"/>
    <mergeCell ref="M917:M918"/>
    <mergeCell ref="AF917:AF918"/>
    <mergeCell ref="L919:L920"/>
    <mergeCell ref="M919:M920"/>
    <mergeCell ref="X919:X922"/>
    <mergeCell ref="X915:X918"/>
    <mergeCell ref="Y915:Y918"/>
    <mergeCell ref="AA919:AA922"/>
    <mergeCell ref="AB919:AB922"/>
    <mergeCell ref="Z927:Z930"/>
    <mergeCell ref="AA927:AA930"/>
    <mergeCell ref="AB927:AB930"/>
    <mergeCell ref="AF927:AF928"/>
    <mergeCell ref="AQ927:AQ930"/>
    <mergeCell ref="L929:L930"/>
    <mergeCell ref="M929:M930"/>
    <mergeCell ref="AF929:AF930"/>
    <mergeCell ref="J927:J930"/>
    <mergeCell ref="K927:K930"/>
    <mergeCell ref="L927:L928"/>
    <mergeCell ref="M927:M928"/>
    <mergeCell ref="X927:X930"/>
    <mergeCell ref="Y927:Y930"/>
    <mergeCell ref="Y923:Y926"/>
    <mergeCell ref="Z923:Z926"/>
    <mergeCell ref="AA923:AA926"/>
    <mergeCell ref="AB923:AB926"/>
    <mergeCell ref="AF923:AF924"/>
    <mergeCell ref="AQ923:AQ926"/>
    <mergeCell ref="AF925:AF926"/>
    <mergeCell ref="Z935:Z938"/>
    <mergeCell ref="AA935:AA938"/>
    <mergeCell ref="AB935:AB938"/>
    <mergeCell ref="AF935:AF936"/>
    <mergeCell ref="AQ935:AQ938"/>
    <mergeCell ref="L937:L938"/>
    <mergeCell ref="M937:M938"/>
    <mergeCell ref="AF937:AF938"/>
    <mergeCell ref="J935:J938"/>
    <mergeCell ref="K935:K938"/>
    <mergeCell ref="L935:L936"/>
    <mergeCell ref="M935:M936"/>
    <mergeCell ref="X935:X938"/>
    <mergeCell ref="Y935:Y938"/>
    <mergeCell ref="Z931:Z934"/>
    <mergeCell ref="AA931:AA934"/>
    <mergeCell ref="AB931:AB934"/>
    <mergeCell ref="AF931:AF932"/>
    <mergeCell ref="AQ931:AQ934"/>
    <mergeCell ref="L933:L934"/>
    <mergeCell ref="M933:M934"/>
    <mergeCell ref="AF933:AF934"/>
    <mergeCell ref="J931:J934"/>
    <mergeCell ref="K931:K934"/>
    <mergeCell ref="L931:L932"/>
    <mergeCell ref="M931:M932"/>
    <mergeCell ref="X931:X934"/>
    <mergeCell ref="Y931:Y934"/>
    <mergeCell ref="L941:L942"/>
    <mergeCell ref="M941:M942"/>
    <mergeCell ref="AF941:AF942"/>
    <mergeCell ref="L943:L944"/>
    <mergeCell ref="M943:M944"/>
    <mergeCell ref="M939:M940"/>
    <mergeCell ref="X939:X944"/>
    <mergeCell ref="Y939:Y944"/>
    <mergeCell ref="Z939:Z944"/>
    <mergeCell ref="AA939:AA944"/>
    <mergeCell ref="AB939:AB944"/>
    <mergeCell ref="G939:G944"/>
    <mergeCell ref="H939:H944"/>
    <mergeCell ref="I939:I944"/>
    <mergeCell ref="J939:J944"/>
    <mergeCell ref="K939:K944"/>
    <mergeCell ref="L939:L940"/>
    <mergeCell ref="V949:V950"/>
    <mergeCell ref="S951:W951"/>
    <mergeCell ref="AA945:AA948"/>
    <mergeCell ref="AB945:AB948"/>
    <mergeCell ref="AQ945:AQ948"/>
    <mergeCell ref="N947:N948"/>
    <mergeCell ref="S947:S948"/>
    <mergeCell ref="T947:T948"/>
    <mergeCell ref="U947:U948"/>
    <mergeCell ref="V947:V948"/>
    <mergeCell ref="W947:W948"/>
    <mergeCell ref="AF943:AF944"/>
    <mergeCell ref="N945:N946"/>
    <mergeCell ref="S945:S946"/>
    <mergeCell ref="T945:T946"/>
    <mergeCell ref="U945:U946"/>
    <mergeCell ref="V945:V946"/>
    <mergeCell ref="W945:W946"/>
    <mergeCell ref="X945:X948"/>
    <mergeCell ref="Y945:Y948"/>
    <mergeCell ref="Z945:Z948"/>
    <mergeCell ref="AD939:AD944"/>
    <mergeCell ref="AF939:AF940"/>
    <mergeCell ref="AG939:AG944"/>
    <mergeCell ref="AH939:AH944"/>
    <mergeCell ref="AQ939:AQ944"/>
  </mergeCells>
  <conditionalFormatting sqref="AF5 AF93 AF95 AF103 AF105 AF107 AF109 AF219 AF221 AF315 AF317 AF319 AF321 AF323 AF325 AF327 AF351 AF353 AF485 AF487 AF489 AF829 AF831 AF833 AF847 AF849">
    <cfRule type="iconSet" priority="278">
      <iconSet iconSet="3Symbols">
        <cfvo type="percent" val="0"/>
        <cfvo type="percent" val="33"/>
        <cfvo type="percent" val="67"/>
      </iconSet>
    </cfRule>
  </conditionalFormatting>
  <conditionalFormatting sqref="X945:AB949">
    <cfRule type="colorScale" priority="275">
      <colorScale>
        <cfvo type="percent" val="45"/>
        <cfvo type="percent" val="85"/>
        <cfvo type="percent" val="100"/>
        <color rgb="FFF8696B"/>
        <color rgb="FFFFEB84"/>
        <color rgb="FF63BE7B"/>
      </colorScale>
    </cfRule>
    <cfRule type="colorScale" priority="276">
      <colorScale>
        <cfvo type="num" val="45"/>
        <cfvo type="num" val="85"/>
        <cfvo type="num" val="100"/>
        <color rgb="FFF8696B"/>
        <color rgb="FFFFEB84"/>
        <color rgb="FF63BE7B"/>
      </colorScale>
    </cfRule>
    <cfRule type="colorScale" priority="277">
      <colorScale>
        <cfvo type="num" val="0"/>
        <cfvo type="num" val="0"/>
        <cfvo type="num" val="85"/>
        <color rgb="FFF8696B"/>
        <color rgb="FFFFEB84"/>
        <color rgb="FF63BE7B"/>
      </colorScale>
    </cfRule>
  </conditionalFormatting>
  <conditionalFormatting sqref="AG5:AI5">
    <cfRule type="iconSet" priority="274">
      <iconSet iconSet="3Symbols">
        <cfvo type="percent" val="0"/>
        <cfvo type="percent" val="33"/>
        <cfvo type="percent" val="67"/>
      </iconSet>
    </cfRule>
  </conditionalFormatting>
  <conditionalFormatting sqref="AG17">
    <cfRule type="iconSet" priority="273">
      <iconSet iconSet="3Symbols">
        <cfvo type="percent" val="0"/>
        <cfvo type="percent" val="33"/>
        <cfvo type="percent" val="67"/>
      </iconSet>
    </cfRule>
  </conditionalFormatting>
  <conditionalFormatting sqref="AG45:AH45 AG37">
    <cfRule type="iconSet" priority="272">
      <iconSet iconSet="3Symbols">
        <cfvo type="percent" val="0"/>
        <cfvo type="percent" val="33"/>
        <cfvo type="percent" val="67"/>
      </iconSet>
    </cfRule>
  </conditionalFormatting>
  <conditionalFormatting sqref="AG69:AH69 AG55">
    <cfRule type="iconSet" priority="271">
      <iconSet iconSet="3Symbols">
        <cfvo type="percent" val="0"/>
        <cfvo type="percent" val="33"/>
        <cfvo type="percent" val="67"/>
      </iconSet>
    </cfRule>
  </conditionalFormatting>
  <conditionalFormatting sqref="AG103:AI103 AG93:AH93 AG79:AH79">
    <cfRule type="iconSet" priority="270">
      <iconSet iconSet="3Symbols">
        <cfvo type="percent" val="0"/>
        <cfvo type="percent" val="33"/>
        <cfvo type="percent" val="67"/>
      </iconSet>
    </cfRule>
  </conditionalFormatting>
  <conditionalFormatting sqref="AG173:AH173 AG163:AH163 AG141 AG125 AG117 AG111:AH111 AG157:AI157">
    <cfRule type="iconSet" priority="269">
      <iconSet iconSet="3Symbols">
        <cfvo type="percent" val="0"/>
        <cfvo type="percent" val="33"/>
        <cfvo type="percent" val="67"/>
      </iconSet>
    </cfRule>
  </conditionalFormatting>
  <conditionalFormatting sqref="AG209:AH209 AG201:AH201 AG183:AH183">
    <cfRule type="iconSet" priority="268">
      <iconSet iconSet="3Symbols">
        <cfvo type="percent" val="0"/>
        <cfvo type="percent" val="33"/>
        <cfvo type="percent" val="67"/>
      </iconSet>
    </cfRule>
  </conditionalFormatting>
  <conditionalFormatting sqref="AG271 AG263:AH263 AG219:AH219 AG255:AH255 AG229:AI229">
    <cfRule type="iconSet" priority="267">
      <iconSet iconSet="3Symbols">
        <cfvo type="percent" val="0"/>
        <cfvo type="percent" val="33"/>
        <cfvo type="percent" val="67"/>
      </iconSet>
    </cfRule>
  </conditionalFormatting>
  <conditionalFormatting sqref="AG355:AH355 AG351 AG329 AG319 AG315:AH315 AG275 AG297 AG281:AH281 AG385:AH385">
    <cfRule type="iconSet" priority="266">
      <iconSet iconSet="3Symbols">
        <cfvo type="percent" val="0"/>
        <cfvo type="percent" val="33"/>
        <cfvo type="percent" val="67"/>
      </iconSet>
    </cfRule>
  </conditionalFormatting>
  <conditionalFormatting sqref="AG431:AH431 AG407:AH407 AG425:AH425">
    <cfRule type="iconSet" priority="265">
      <iconSet iconSet="3Symbols">
        <cfvo type="percent" val="0"/>
        <cfvo type="percent" val="33"/>
        <cfvo type="percent" val="67"/>
      </iconSet>
    </cfRule>
  </conditionalFormatting>
  <conditionalFormatting sqref="AG505 AG457 AG449 AG435 AG441:AH441 AG521:AH521 AG511:AH511 AI425">
    <cfRule type="iconSet" priority="264">
      <iconSet iconSet="3Symbols">
        <cfvo type="percent" val="0"/>
        <cfvo type="percent" val="33"/>
        <cfvo type="percent" val="67"/>
      </iconSet>
    </cfRule>
  </conditionalFormatting>
  <conditionalFormatting sqref="AG653:AH653 AG577 AG573 AG551:AH551 AG595:AH595 AG589:AH589 AG585:AH585 AG633:AH633 AG621:AH621 AG613:AH613 AG645:AH645 AG639:AH639 AG569:AI569 AG559:AH559">
    <cfRule type="iconSet" priority="263">
      <iconSet iconSet="3Symbols">
        <cfvo type="percent" val="0"/>
        <cfvo type="percent" val="33"/>
        <cfvo type="percent" val="67"/>
      </iconSet>
    </cfRule>
  </conditionalFormatting>
  <conditionalFormatting sqref="AG745:AH745 AG683:AH683 AG729:AH729">
    <cfRule type="iconSet" priority="262">
      <iconSet iconSet="3Symbols">
        <cfvo type="percent" val="0"/>
        <cfvo type="percent" val="33"/>
        <cfvo type="percent" val="67"/>
      </iconSet>
    </cfRule>
  </conditionalFormatting>
  <conditionalFormatting sqref="AG785:AH785 AG759:AI759">
    <cfRule type="iconSet" priority="261">
      <iconSet iconSet="3Symbols">
        <cfvo type="percent" val="0"/>
        <cfvo type="percent" val="33"/>
        <cfvo type="percent" val="67"/>
      </iconSet>
    </cfRule>
  </conditionalFormatting>
  <conditionalFormatting sqref="AG859:AH859 AG793:AH793 AG851:AH851">
    <cfRule type="iconSet" priority="260">
      <iconSet iconSet="3Symbols">
        <cfvo type="percent" val="0"/>
        <cfvo type="percent" val="33"/>
        <cfvo type="percent" val="67"/>
      </iconSet>
    </cfRule>
  </conditionalFormatting>
  <conditionalFormatting sqref="AG915:AH915 AG877 AG867:AH867 AG885 AG881:AH881">
    <cfRule type="iconSet" priority="259">
      <iconSet iconSet="3Symbols">
        <cfvo type="percent" val="0"/>
        <cfvo type="percent" val="33"/>
        <cfvo type="percent" val="67"/>
      </iconSet>
    </cfRule>
  </conditionalFormatting>
  <conditionalFormatting sqref="AG413:AH413">
    <cfRule type="iconSet" priority="258">
      <iconSet iconSet="3Symbols">
        <cfvo type="percent" val="0"/>
        <cfvo type="percent" val="33"/>
        <cfvo type="percent" val="67"/>
      </iconSet>
    </cfRule>
  </conditionalFormatting>
  <conditionalFormatting sqref="AG605:AH605">
    <cfRule type="iconSet" priority="257">
      <iconSet iconSet="3Symbols">
        <cfvo type="percent" val="0"/>
        <cfvo type="percent" val="33"/>
        <cfvo type="percent" val="67"/>
      </iconSet>
    </cfRule>
  </conditionalFormatting>
  <conditionalFormatting sqref="AG661:AH661 AG669:AH669">
    <cfRule type="iconSet" priority="256">
      <iconSet iconSet="3Symbols">
        <cfvo type="percent" val="0"/>
        <cfvo type="percent" val="33"/>
        <cfvo type="percent" val="67"/>
      </iconSet>
    </cfRule>
  </conditionalFormatting>
  <conditionalFormatting sqref="AG675:AH675">
    <cfRule type="iconSet" priority="255">
      <iconSet iconSet="3Symbols">
        <cfvo type="percent" val="0"/>
        <cfvo type="percent" val="33"/>
        <cfvo type="percent" val="67"/>
      </iconSet>
    </cfRule>
  </conditionalFormatting>
  <conditionalFormatting sqref="AG771:AH771">
    <cfRule type="iconSet" priority="254">
      <iconSet iconSet="3Symbols">
        <cfvo type="percent" val="0"/>
        <cfvo type="percent" val="33"/>
        <cfvo type="percent" val="67"/>
      </iconSet>
    </cfRule>
  </conditionalFormatting>
  <conditionalFormatting sqref="AG843">
    <cfRule type="iconSet" priority="253">
      <iconSet iconSet="3Symbols">
        <cfvo type="percent" val="0"/>
        <cfvo type="percent" val="33"/>
        <cfvo type="percent" val="67"/>
      </iconSet>
    </cfRule>
  </conditionalFormatting>
  <conditionalFormatting sqref="AH141">
    <cfRule type="iconSet" priority="252">
      <iconSet iconSet="3Symbols">
        <cfvo type="percent" val="0"/>
        <cfvo type="percent" val="33"/>
        <cfvo type="percent" val="67"/>
      </iconSet>
    </cfRule>
  </conditionalFormatting>
  <conditionalFormatting sqref="AQ69">
    <cfRule type="colorScale" priority="246">
      <colorScale>
        <cfvo type="percent" val="45"/>
        <cfvo type="percent" val="85"/>
        <cfvo type="percent" val="100"/>
        <color rgb="FFF8696B"/>
        <color rgb="FFFFEB84"/>
        <color rgb="FF63BE7B"/>
      </colorScale>
    </cfRule>
    <cfRule type="colorScale" priority="247">
      <colorScale>
        <cfvo type="num" val="45"/>
        <cfvo type="num" val="85"/>
        <cfvo type="num" val="100"/>
        <color rgb="FFF8696B"/>
        <color rgb="FFFFEB84"/>
        <color rgb="FF63BE7B"/>
      </colorScale>
    </cfRule>
    <cfRule type="colorScale" priority="248">
      <colorScale>
        <cfvo type="num" val="0"/>
        <cfvo type="num" val="0"/>
        <cfvo type="num" val="85"/>
        <color rgb="FFF8696B"/>
        <color rgb="FFFFEB84"/>
        <color rgb="FF63BE7B"/>
      </colorScale>
    </cfRule>
  </conditionalFormatting>
  <conditionalFormatting sqref="AQ111 AQ103">
    <cfRule type="colorScale" priority="240">
      <colorScale>
        <cfvo type="percent" val="45"/>
        <cfvo type="percent" val="85"/>
        <cfvo type="percent" val="100"/>
        <color rgb="FFF8696B"/>
        <color rgb="FFFFEB84"/>
        <color rgb="FF63BE7B"/>
      </colorScale>
    </cfRule>
    <cfRule type="colorScale" priority="241">
      <colorScale>
        <cfvo type="num" val="45"/>
        <cfvo type="num" val="85"/>
        <cfvo type="num" val="100"/>
        <color rgb="FFF8696B"/>
        <color rgb="FFFFEB84"/>
        <color rgb="FF63BE7B"/>
      </colorScale>
    </cfRule>
    <cfRule type="colorScale" priority="242">
      <colorScale>
        <cfvo type="num" val="0"/>
        <cfvo type="num" val="0"/>
        <cfvo type="num" val="85"/>
        <color rgb="FFF8696B"/>
        <color rgb="FFFFEB84"/>
        <color rgb="FF63BE7B"/>
      </colorScale>
    </cfRule>
  </conditionalFormatting>
  <conditionalFormatting sqref="AQ157 AQ141 AQ163">
    <cfRule type="colorScale" priority="237">
      <colorScale>
        <cfvo type="percent" val="45"/>
        <cfvo type="percent" val="85"/>
        <cfvo type="percent" val="100"/>
        <color rgb="FFF8696B"/>
        <color rgb="FFFFEB84"/>
        <color rgb="FF63BE7B"/>
      </colorScale>
    </cfRule>
    <cfRule type="colorScale" priority="238">
      <colorScale>
        <cfvo type="num" val="45"/>
        <cfvo type="num" val="85"/>
        <cfvo type="num" val="100"/>
        <color rgb="FFF8696B"/>
        <color rgb="FFFFEB84"/>
        <color rgb="FF63BE7B"/>
      </colorScale>
    </cfRule>
    <cfRule type="colorScale" priority="239">
      <colorScale>
        <cfvo type="num" val="0"/>
        <cfvo type="num" val="0"/>
        <cfvo type="num" val="85"/>
        <color rgb="FFF8696B"/>
        <color rgb="FFFFEB84"/>
        <color rgb="FF63BE7B"/>
      </colorScale>
    </cfRule>
  </conditionalFormatting>
  <conditionalFormatting sqref="AQ413 AQ407">
    <cfRule type="colorScale" priority="231">
      <colorScale>
        <cfvo type="percent" val="45"/>
        <cfvo type="percent" val="85"/>
        <cfvo type="percent" val="100"/>
        <color rgb="FFF8696B"/>
        <color rgb="FFFFEB84"/>
        <color rgb="FF63BE7B"/>
      </colorScale>
    </cfRule>
    <cfRule type="colorScale" priority="232">
      <colorScale>
        <cfvo type="num" val="45"/>
        <cfvo type="num" val="85"/>
        <cfvo type="num" val="100"/>
        <color rgb="FFF8696B"/>
        <color rgb="FFFFEB84"/>
        <color rgb="FF63BE7B"/>
      </colorScale>
    </cfRule>
    <cfRule type="colorScale" priority="233">
      <colorScale>
        <cfvo type="num" val="0"/>
        <cfvo type="num" val="0"/>
        <cfvo type="num" val="85"/>
        <color rgb="FFF8696B"/>
        <color rgb="FFFFEB84"/>
        <color rgb="FF63BE7B"/>
      </colorScale>
    </cfRule>
  </conditionalFormatting>
  <conditionalFormatting sqref="AQ505 AQ431 AQ425 AQ435 AQ441 AQ449 AQ457 AQ511">
    <cfRule type="colorScale" priority="228">
      <colorScale>
        <cfvo type="percent" val="45"/>
        <cfvo type="percent" val="85"/>
        <cfvo type="percent" val="100"/>
        <color rgb="FFF8696B"/>
        <color rgb="FFFFEB84"/>
        <color rgb="FF63BE7B"/>
      </colorScale>
    </cfRule>
    <cfRule type="colorScale" priority="229">
      <colorScale>
        <cfvo type="num" val="45"/>
        <cfvo type="num" val="85"/>
        <cfvo type="num" val="100"/>
        <color rgb="FFF8696B"/>
        <color rgb="FFFFEB84"/>
        <color rgb="FF63BE7B"/>
      </colorScale>
    </cfRule>
    <cfRule type="colorScale" priority="230">
      <colorScale>
        <cfvo type="num" val="0"/>
        <cfvo type="num" val="0"/>
        <cfvo type="num" val="85"/>
        <color rgb="FFF8696B"/>
        <color rgb="FFFFEB84"/>
        <color rgb="FF63BE7B"/>
      </colorScale>
    </cfRule>
  </conditionalFormatting>
  <conditionalFormatting sqref="AQ559 AQ551 AQ521 AQ569">
    <cfRule type="colorScale" priority="225">
      <colorScale>
        <cfvo type="percent" val="45"/>
        <cfvo type="percent" val="85"/>
        <cfvo type="percent" val="100"/>
        <color rgb="FFF8696B"/>
        <color rgb="FFFFEB84"/>
        <color rgb="FF63BE7B"/>
      </colorScale>
    </cfRule>
    <cfRule type="colorScale" priority="226">
      <colorScale>
        <cfvo type="num" val="45"/>
        <cfvo type="num" val="85"/>
        <cfvo type="num" val="100"/>
        <color rgb="FFF8696B"/>
        <color rgb="FFFFEB84"/>
        <color rgb="FF63BE7B"/>
      </colorScale>
    </cfRule>
    <cfRule type="colorScale" priority="227">
      <colorScale>
        <cfvo type="num" val="0"/>
        <cfvo type="num" val="0"/>
        <cfvo type="num" val="85"/>
        <color rgb="FFF8696B"/>
        <color rgb="FFFFEB84"/>
        <color rgb="FF63BE7B"/>
      </colorScale>
    </cfRule>
  </conditionalFormatting>
  <conditionalFormatting sqref="AQ577 AQ573 AQ585 AQ589 AQ595">
    <cfRule type="colorScale" priority="222">
      <colorScale>
        <cfvo type="percent" val="45"/>
        <cfvo type="percent" val="85"/>
        <cfvo type="percent" val="100"/>
        <color rgb="FFF8696B"/>
        <color rgb="FFFFEB84"/>
        <color rgb="FF63BE7B"/>
      </colorScale>
    </cfRule>
    <cfRule type="colorScale" priority="223">
      <colorScale>
        <cfvo type="num" val="45"/>
        <cfvo type="num" val="85"/>
        <cfvo type="num" val="100"/>
        <color rgb="FFF8696B"/>
        <color rgb="FFFFEB84"/>
        <color rgb="FF63BE7B"/>
      </colorScale>
    </cfRule>
    <cfRule type="colorScale" priority="224">
      <colorScale>
        <cfvo type="num" val="0"/>
        <cfvo type="num" val="0"/>
        <cfvo type="num" val="85"/>
        <color rgb="FFF8696B"/>
        <color rgb="FFFFEB84"/>
        <color rgb="FF63BE7B"/>
      </colorScale>
    </cfRule>
  </conditionalFormatting>
  <conditionalFormatting sqref="AQ639 AQ661 AQ645 AQ653">
    <cfRule type="colorScale" priority="216">
      <colorScale>
        <cfvo type="percent" val="45"/>
        <cfvo type="percent" val="85"/>
        <cfvo type="percent" val="100"/>
        <color rgb="FFF8696B"/>
        <color rgb="FFFFEB84"/>
        <color rgb="FF63BE7B"/>
      </colorScale>
    </cfRule>
    <cfRule type="colorScale" priority="217">
      <colorScale>
        <cfvo type="num" val="45"/>
        <cfvo type="num" val="85"/>
        <cfvo type="num" val="100"/>
        <color rgb="FFF8696B"/>
        <color rgb="FFFFEB84"/>
        <color rgb="FF63BE7B"/>
      </colorScale>
    </cfRule>
    <cfRule type="colorScale" priority="218">
      <colorScale>
        <cfvo type="num" val="0"/>
        <cfvo type="num" val="0"/>
        <cfvo type="num" val="85"/>
        <color rgb="FFF8696B"/>
        <color rgb="FFFFEB84"/>
        <color rgb="FF63BE7B"/>
      </colorScale>
    </cfRule>
  </conditionalFormatting>
  <conditionalFormatting sqref="AQ669 AQ759 AQ729 AQ675 AQ683 AQ745">
    <cfRule type="colorScale" priority="213">
      <colorScale>
        <cfvo type="percent" val="45"/>
        <cfvo type="percent" val="85"/>
        <cfvo type="percent" val="100"/>
        <color rgb="FFF8696B"/>
        <color rgb="FFFFEB84"/>
        <color rgb="FF63BE7B"/>
      </colorScale>
    </cfRule>
    <cfRule type="colorScale" priority="214">
      <colorScale>
        <cfvo type="num" val="45"/>
        <cfvo type="num" val="85"/>
        <cfvo type="num" val="100"/>
        <color rgb="FFF8696B"/>
        <color rgb="FFFFEB84"/>
        <color rgb="FF63BE7B"/>
      </colorScale>
    </cfRule>
    <cfRule type="colorScale" priority="215">
      <colorScale>
        <cfvo type="num" val="0"/>
        <cfvo type="num" val="0"/>
        <cfvo type="num" val="85"/>
        <color rgb="FFF8696B"/>
        <color rgb="FFFFEB84"/>
        <color rgb="FF63BE7B"/>
      </colorScale>
    </cfRule>
  </conditionalFormatting>
  <conditionalFormatting sqref="AQ931 AQ935 AQ927 AQ851 AQ859 AQ867 AQ877 AQ881 AQ885 AQ915 AQ919 AQ923">
    <cfRule type="colorScale" priority="210">
      <colorScale>
        <cfvo type="percent" val="45"/>
        <cfvo type="percent" val="85"/>
        <cfvo type="percent" val="100"/>
        <color rgb="FFF8696B"/>
        <color rgb="FFFFEB84"/>
        <color rgb="FF63BE7B"/>
      </colorScale>
    </cfRule>
    <cfRule type="colorScale" priority="211">
      <colorScale>
        <cfvo type="num" val="45"/>
        <cfvo type="num" val="85"/>
        <cfvo type="num" val="100"/>
        <color rgb="FFF8696B"/>
        <color rgb="FFFFEB84"/>
        <color rgb="FF63BE7B"/>
      </colorScale>
    </cfRule>
    <cfRule type="colorScale" priority="212">
      <colorScale>
        <cfvo type="num" val="0"/>
        <cfvo type="num" val="0"/>
        <cfvo type="num" val="85"/>
        <color rgb="FFF8696B"/>
        <color rgb="FFFFEB84"/>
        <color rgb="FF63BE7B"/>
      </colorScale>
    </cfRule>
  </conditionalFormatting>
  <conditionalFormatting sqref="AQ45 AQ37 AQ55">
    <cfRule type="colorScale" priority="249">
      <colorScale>
        <cfvo type="percent" val="45"/>
        <cfvo type="percent" val="85"/>
        <cfvo type="percent" val="100"/>
        <color rgb="FFF8696B"/>
        <color rgb="FFFFEB84"/>
        <color rgb="FF63BE7B"/>
      </colorScale>
    </cfRule>
    <cfRule type="colorScale" priority="250">
      <colorScale>
        <cfvo type="num" val="45"/>
        <cfvo type="num" val="85"/>
        <cfvo type="num" val="100"/>
        <color rgb="FFF8696B"/>
        <color rgb="FFFFEB84"/>
        <color rgb="FF63BE7B"/>
      </colorScale>
    </cfRule>
    <cfRule type="colorScale" priority="251">
      <colorScale>
        <cfvo type="num" val="0"/>
        <cfvo type="num" val="0"/>
        <cfvo type="num" val="85"/>
        <color rgb="FFF8696B"/>
        <color rgb="FFFFEB84"/>
        <color rgb="FF63BE7B"/>
      </colorScale>
    </cfRule>
  </conditionalFormatting>
  <conditionalFormatting sqref="AQ79 AQ93">
    <cfRule type="colorScale" priority="243">
      <colorScale>
        <cfvo type="percent" val="45"/>
        <cfvo type="percent" val="85"/>
        <cfvo type="percent" val="100"/>
        <color rgb="FFF8696B"/>
        <color rgb="FFFFEB84"/>
        <color rgb="FF63BE7B"/>
      </colorScale>
    </cfRule>
    <cfRule type="colorScale" priority="244">
      <colorScale>
        <cfvo type="num" val="45"/>
        <cfvo type="num" val="85"/>
        <cfvo type="num" val="100"/>
        <color rgb="FFF8696B"/>
        <color rgb="FFFFEB84"/>
        <color rgb="FF63BE7B"/>
      </colorScale>
    </cfRule>
    <cfRule type="colorScale" priority="245">
      <colorScale>
        <cfvo type="num" val="0"/>
        <cfvo type="num" val="0"/>
        <cfvo type="num" val="85"/>
        <color rgb="FFF8696B"/>
        <color rgb="FFFFEB84"/>
        <color rgb="FF63BE7B"/>
      </colorScale>
    </cfRule>
  </conditionalFormatting>
  <conditionalFormatting sqref="AQ219 AQ209">
    <cfRule type="colorScale" priority="234">
      <colorScale>
        <cfvo type="percent" val="45"/>
        <cfvo type="percent" val="85"/>
        <cfvo type="percent" val="100"/>
        <color rgb="FFF8696B"/>
        <color rgb="FFFFEB84"/>
        <color rgb="FF63BE7B"/>
      </colorScale>
    </cfRule>
    <cfRule type="colorScale" priority="235">
      <colorScale>
        <cfvo type="num" val="45"/>
        <cfvo type="num" val="85"/>
        <cfvo type="num" val="100"/>
        <color rgb="FFF8696B"/>
        <color rgb="FFFFEB84"/>
        <color rgb="FF63BE7B"/>
      </colorScale>
    </cfRule>
    <cfRule type="colorScale" priority="236">
      <colorScale>
        <cfvo type="num" val="0"/>
        <cfvo type="num" val="0"/>
        <cfvo type="num" val="85"/>
        <color rgb="FFF8696B"/>
        <color rgb="FFFFEB84"/>
        <color rgb="FF63BE7B"/>
      </colorScale>
    </cfRule>
  </conditionalFormatting>
  <conditionalFormatting sqref="AQ613 AQ605 AQ621 AQ633">
    <cfRule type="colorScale" priority="219">
      <colorScale>
        <cfvo type="percent" val="45"/>
        <cfvo type="percent" val="85"/>
        <cfvo type="percent" val="100"/>
        <color rgb="FFF8696B"/>
        <color rgb="FFFFEB84"/>
        <color rgb="FF63BE7B"/>
      </colorScale>
    </cfRule>
    <cfRule type="colorScale" priority="220">
      <colorScale>
        <cfvo type="num" val="45"/>
        <cfvo type="num" val="85"/>
        <cfvo type="num" val="100"/>
        <color rgb="FFF8696B"/>
        <color rgb="FFFFEB84"/>
        <color rgb="FF63BE7B"/>
      </colorScale>
    </cfRule>
    <cfRule type="colorScale" priority="221">
      <colorScale>
        <cfvo type="num" val="0"/>
        <cfvo type="num" val="0"/>
        <cfvo type="num" val="85"/>
        <color rgb="FFF8696B"/>
        <color rgb="FFFFEB84"/>
        <color rgb="FF63BE7B"/>
      </colorScale>
    </cfRule>
  </conditionalFormatting>
  <conditionalFormatting sqref="AG807:AH807">
    <cfRule type="iconSet" priority="209">
      <iconSet iconSet="3Symbols">
        <cfvo type="percent" val="0"/>
        <cfvo type="percent" val="33"/>
        <cfvo type="percent" val="67"/>
      </iconSet>
    </cfRule>
  </conditionalFormatting>
  <conditionalFormatting sqref="AQ807">
    <cfRule type="colorScale" priority="206">
      <colorScale>
        <cfvo type="percent" val="45"/>
        <cfvo type="percent" val="85"/>
        <cfvo type="percent" val="100"/>
        <color rgb="FFF8696B"/>
        <color rgb="FFFFEB84"/>
        <color rgb="FF63BE7B"/>
      </colorScale>
    </cfRule>
    <cfRule type="colorScale" priority="207">
      <colorScale>
        <cfvo type="num" val="45"/>
        <cfvo type="num" val="85"/>
        <cfvo type="num" val="100"/>
        <color rgb="FFF8696B"/>
        <color rgb="FFFFEB84"/>
        <color rgb="FF63BE7B"/>
      </colorScale>
    </cfRule>
    <cfRule type="colorScale" priority="208">
      <colorScale>
        <cfvo type="num" val="0"/>
        <cfvo type="num" val="0"/>
        <cfvo type="num" val="85"/>
        <color rgb="FFF8696B"/>
        <color rgb="FFFFEB84"/>
        <color rgb="FF63BE7B"/>
      </colorScale>
    </cfRule>
  </conditionalFormatting>
  <conditionalFormatting sqref="AG817:AH817">
    <cfRule type="iconSet" priority="205">
      <iconSet iconSet="3Symbols">
        <cfvo type="percent" val="0"/>
        <cfvo type="percent" val="33"/>
        <cfvo type="percent" val="67"/>
      </iconSet>
    </cfRule>
  </conditionalFormatting>
  <conditionalFormatting sqref="AQ817">
    <cfRule type="colorScale" priority="202">
      <colorScale>
        <cfvo type="percent" val="45"/>
        <cfvo type="percent" val="85"/>
        <cfvo type="percent" val="100"/>
        <color rgb="FFF8696B"/>
        <color rgb="FFFFEB84"/>
        <color rgb="FF63BE7B"/>
      </colorScale>
    </cfRule>
    <cfRule type="colorScale" priority="203">
      <colorScale>
        <cfvo type="num" val="45"/>
        <cfvo type="num" val="85"/>
        <cfvo type="num" val="100"/>
        <color rgb="FFF8696B"/>
        <color rgb="FFFFEB84"/>
        <color rgb="FF63BE7B"/>
      </colorScale>
    </cfRule>
    <cfRule type="colorScale" priority="204">
      <colorScale>
        <cfvo type="num" val="0"/>
        <cfvo type="num" val="0"/>
        <cfvo type="num" val="85"/>
        <color rgb="FFF8696B"/>
        <color rgb="FFFFEB84"/>
        <color rgb="FF63BE7B"/>
      </colorScale>
    </cfRule>
  </conditionalFormatting>
  <conditionalFormatting sqref="AG823:AH823">
    <cfRule type="iconSet" priority="201">
      <iconSet iconSet="3Symbols">
        <cfvo type="percent" val="0"/>
        <cfvo type="percent" val="33"/>
        <cfvo type="percent" val="67"/>
      </iconSet>
    </cfRule>
  </conditionalFormatting>
  <conditionalFormatting sqref="AQ823">
    <cfRule type="colorScale" priority="198">
      <colorScale>
        <cfvo type="percent" val="45"/>
        <cfvo type="percent" val="85"/>
        <cfvo type="percent" val="100"/>
        <color rgb="FFF8696B"/>
        <color rgb="FFFFEB84"/>
        <color rgb="FF63BE7B"/>
      </colorScale>
    </cfRule>
    <cfRule type="colorScale" priority="199">
      <colorScale>
        <cfvo type="num" val="45"/>
        <cfvo type="num" val="85"/>
        <cfvo type="num" val="100"/>
        <color rgb="FFF8696B"/>
        <color rgb="FFFFEB84"/>
        <color rgb="FF63BE7B"/>
      </colorScale>
    </cfRule>
    <cfRule type="colorScale" priority="200">
      <colorScale>
        <cfvo type="num" val="0"/>
        <cfvo type="num" val="0"/>
        <cfvo type="num" val="85"/>
        <color rgb="FFF8696B"/>
        <color rgb="FFFFEB84"/>
        <color rgb="FF63BE7B"/>
      </colorScale>
    </cfRule>
  </conditionalFormatting>
  <conditionalFormatting sqref="AG829:AH829">
    <cfRule type="iconSet" priority="197">
      <iconSet iconSet="3Symbols">
        <cfvo type="percent" val="0"/>
        <cfvo type="percent" val="33"/>
        <cfvo type="percent" val="67"/>
      </iconSet>
    </cfRule>
  </conditionalFormatting>
  <conditionalFormatting sqref="AQ829">
    <cfRule type="colorScale" priority="194">
      <colorScale>
        <cfvo type="percent" val="45"/>
        <cfvo type="percent" val="85"/>
        <cfvo type="percent" val="100"/>
        <color rgb="FFF8696B"/>
        <color rgb="FFFFEB84"/>
        <color rgb="FF63BE7B"/>
      </colorScale>
    </cfRule>
    <cfRule type="colorScale" priority="195">
      <colorScale>
        <cfvo type="num" val="45"/>
        <cfvo type="num" val="85"/>
        <cfvo type="num" val="100"/>
        <color rgb="FFF8696B"/>
        <color rgb="FFFFEB84"/>
        <color rgb="FF63BE7B"/>
      </colorScale>
    </cfRule>
    <cfRule type="colorScale" priority="196">
      <colorScale>
        <cfvo type="num" val="0"/>
        <cfvo type="num" val="0"/>
        <cfvo type="num" val="85"/>
        <color rgb="FFF8696B"/>
        <color rgb="FFFFEB84"/>
        <color rgb="FF63BE7B"/>
      </colorScale>
    </cfRule>
  </conditionalFormatting>
  <conditionalFormatting sqref="AQ843 AQ771 AQ785 AQ793">
    <cfRule type="colorScale" priority="279">
      <colorScale>
        <cfvo type="percent" val="45"/>
        <cfvo type="percent" val="85"/>
        <cfvo type="percent" val="100"/>
        <color rgb="FFF8696B"/>
        <color rgb="FFFFEB84"/>
        <color rgb="FF63BE7B"/>
      </colorScale>
    </cfRule>
    <cfRule type="colorScale" priority="280">
      <colorScale>
        <cfvo type="num" val="45"/>
        <cfvo type="num" val="85"/>
        <cfvo type="num" val="100"/>
        <color rgb="FFF8696B"/>
        <color rgb="FFFFEB84"/>
        <color rgb="FF63BE7B"/>
      </colorScale>
    </cfRule>
    <cfRule type="colorScale" priority="281">
      <colorScale>
        <cfvo type="num" val="0"/>
        <cfvo type="num" val="0"/>
        <cfvo type="num" val="85"/>
        <color rgb="FFF8696B"/>
        <color rgb="FFFFEB84"/>
        <color rgb="FF63BE7B"/>
      </colorScale>
    </cfRule>
  </conditionalFormatting>
  <conditionalFormatting sqref="AG895:AH895">
    <cfRule type="iconSet" priority="193">
      <iconSet iconSet="3Symbols">
        <cfvo type="percent" val="0"/>
        <cfvo type="percent" val="33"/>
        <cfvo type="percent" val="67"/>
      </iconSet>
    </cfRule>
  </conditionalFormatting>
  <conditionalFormatting sqref="AQ895">
    <cfRule type="colorScale" priority="190">
      <colorScale>
        <cfvo type="percent" val="45"/>
        <cfvo type="percent" val="85"/>
        <cfvo type="percent" val="100"/>
        <color rgb="FFF8696B"/>
        <color rgb="FFFFEB84"/>
        <color rgb="FF63BE7B"/>
      </colorScale>
    </cfRule>
    <cfRule type="colorScale" priority="191">
      <colorScale>
        <cfvo type="num" val="45"/>
        <cfvo type="num" val="85"/>
        <cfvo type="num" val="100"/>
        <color rgb="FFF8696B"/>
        <color rgb="FFFFEB84"/>
        <color rgb="FF63BE7B"/>
      </colorScale>
    </cfRule>
    <cfRule type="colorScale" priority="192">
      <colorScale>
        <cfvo type="num" val="0"/>
        <cfvo type="num" val="0"/>
        <cfvo type="num" val="85"/>
        <color rgb="FFF8696B"/>
        <color rgb="FFFFEB84"/>
        <color rgb="FF63BE7B"/>
      </colorScale>
    </cfRule>
  </conditionalFormatting>
  <conditionalFormatting sqref="AG901:AH901">
    <cfRule type="iconSet" priority="189">
      <iconSet iconSet="3Symbols">
        <cfvo type="percent" val="0"/>
        <cfvo type="percent" val="33"/>
        <cfvo type="percent" val="67"/>
      </iconSet>
    </cfRule>
  </conditionalFormatting>
  <conditionalFormatting sqref="AQ901">
    <cfRule type="colorScale" priority="186">
      <colorScale>
        <cfvo type="percent" val="45"/>
        <cfvo type="percent" val="85"/>
        <cfvo type="percent" val="100"/>
        <color rgb="FFF8696B"/>
        <color rgb="FFFFEB84"/>
        <color rgb="FF63BE7B"/>
      </colorScale>
    </cfRule>
    <cfRule type="colorScale" priority="187">
      <colorScale>
        <cfvo type="num" val="45"/>
        <cfvo type="num" val="85"/>
        <cfvo type="num" val="100"/>
        <color rgb="FFF8696B"/>
        <color rgb="FFFFEB84"/>
        <color rgb="FF63BE7B"/>
      </colorScale>
    </cfRule>
    <cfRule type="colorScale" priority="188">
      <colorScale>
        <cfvo type="num" val="0"/>
        <cfvo type="num" val="0"/>
        <cfvo type="num" val="85"/>
        <color rgb="FFF8696B"/>
        <color rgb="FFFFEB84"/>
        <color rgb="FF63BE7B"/>
      </colorScale>
    </cfRule>
  </conditionalFormatting>
  <conditionalFormatting sqref="AG835">
    <cfRule type="iconSet" priority="182">
      <iconSet iconSet="3Symbols">
        <cfvo type="percent" val="0"/>
        <cfvo type="percent" val="33"/>
        <cfvo type="percent" val="67"/>
      </iconSet>
    </cfRule>
  </conditionalFormatting>
  <conditionalFormatting sqref="AQ835">
    <cfRule type="colorScale" priority="183">
      <colorScale>
        <cfvo type="percent" val="45"/>
        <cfvo type="percent" val="85"/>
        <cfvo type="percent" val="100"/>
        <color rgb="FFF8696B"/>
        <color rgb="FFFFEB84"/>
        <color rgb="FF63BE7B"/>
      </colorScale>
    </cfRule>
    <cfRule type="colorScale" priority="184">
      <colorScale>
        <cfvo type="num" val="45"/>
        <cfvo type="num" val="85"/>
        <cfvo type="num" val="100"/>
        <color rgb="FFF8696B"/>
        <color rgb="FFFFEB84"/>
        <color rgb="FF63BE7B"/>
      </colorScale>
    </cfRule>
    <cfRule type="colorScale" priority="185">
      <colorScale>
        <cfvo type="num" val="0"/>
        <cfvo type="num" val="0"/>
        <cfvo type="num" val="85"/>
        <color rgb="FFF8696B"/>
        <color rgb="FFFFEB84"/>
        <color rgb="FF63BE7B"/>
      </colorScale>
    </cfRule>
  </conditionalFormatting>
  <conditionalFormatting sqref="AG847">
    <cfRule type="iconSet" priority="181">
      <iconSet iconSet="3Symbols">
        <cfvo type="percent" val="0"/>
        <cfvo type="percent" val="33"/>
        <cfvo type="percent" val="67"/>
      </iconSet>
    </cfRule>
  </conditionalFormatting>
  <conditionalFormatting sqref="AQ847">
    <cfRule type="colorScale" priority="178">
      <colorScale>
        <cfvo type="percent" val="45"/>
        <cfvo type="percent" val="85"/>
        <cfvo type="percent" val="100"/>
        <color rgb="FFF8696B"/>
        <color rgb="FFFFEB84"/>
        <color rgb="FF63BE7B"/>
      </colorScale>
    </cfRule>
    <cfRule type="colorScale" priority="179">
      <colorScale>
        <cfvo type="num" val="45"/>
        <cfvo type="num" val="85"/>
        <cfvo type="num" val="100"/>
        <color rgb="FFF8696B"/>
        <color rgb="FFFFEB84"/>
        <color rgb="FF63BE7B"/>
      </colorScale>
    </cfRule>
    <cfRule type="colorScale" priority="180">
      <colorScale>
        <cfvo type="num" val="0"/>
        <cfvo type="num" val="0"/>
        <cfvo type="num" val="85"/>
        <color rgb="FFF8696B"/>
        <color rgb="FFFFEB84"/>
        <color rgb="FF63BE7B"/>
      </colorScale>
    </cfRule>
  </conditionalFormatting>
  <conditionalFormatting sqref="AC759 AC5 AC425 AC569 AC103 AC157 AC229">
    <cfRule type="colorScale" priority="282">
      <colorScale>
        <cfvo type="percent" val="45"/>
        <cfvo type="percent" val="85"/>
        <cfvo type="percent" val="100"/>
        <color rgb="FFF8696B"/>
        <color rgb="FFFFEB84"/>
        <color rgb="FF63BE7B"/>
      </colorScale>
    </cfRule>
    <cfRule type="colorScale" priority="283">
      <colorScale>
        <cfvo type="num" val="45"/>
        <cfvo type="num" val="85"/>
        <cfvo type="num" val="100"/>
        <color rgb="FFF8696B"/>
        <color rgb="FFFFEB84"/>
        <color rgb="FF63BE7B"/>
      </colorScale>
    </cfRule>
    <cfRule type="colorScale" priority="284">
      <colorScale>
        <cfvo type="num" val="0"/>
        <cfvo type="num" val="0"/>
        <cfvo type="num" val="85"/>
        <color rgb="FFF8696B"/>
        <color rgb="FFFFEB84"/>
        <color rgb="FF63BE7B"/>
      </colorScale>
    </cfRule>
  </conditionalFormatting>
  <conditionalFormatting sqref="AG485">
    <cfRule type="iconSet" priority="177">
      <iconSet iconSet="3Symbols">
        <cfvo type="percent" val="0"/>
        <cfvo type="percent" val="33"/>
        <cfvo type="percent" val="67"/>
      </iconSet>
    </cfRule>
  </conditionalFormatting>
  <conditionalFormatting sqref="AQ485">
    <cfRule type="colorScale" priority="174">
      <colorScale>
        <cfvo type="percent" val="45"/>
        <cfvo type="percent" val="85"/>
        <cfvo type="percent" val="100"/>
        <color rgb="FFF8696B"/>
        <color rgb="FFFFEB84"/>
        <color rgb="FF63BE7B"/>
      </colorScale>
    </cfRule>
    <cfRule type="colorScale" priority="175">
      <colorScale>
        <cfvo type="num" val="45"/>
        <cfvo type="num" val="85"/>
        <cfvo type="num" val="100"/>
        <color rgb="FFF8696B"/>
        <color rgb="FFFFEB84"/>
        <color rgb="FF63BE7B"/>
      </colorScale>
    </cfRule>
    <cfRule type="colorScale" priority="176">
      <colorScale>
        <cfvo type="num" val="0"/>
        <cfvo type="num" val="0"/>
        <cfvo type="num" val="85"/>
        <color rgb="FFF8696B"/>
        <color rgb="FFFFEB84"/>
        <color rgb="FF63BE7B"/>
      </colorScale>
    </cfRule>
  </conditionalFormatting>
  <conditionalFormatting sqref="AG475">
    <cfRule type="iconSet" priority="173">
      <iconSet iconSet="3Symbols">
        <cfvo type="percent" val="0"/>
        <cfvo type="percent" val="33"/>
        <cfvo type="percent" val="67"/>
      </iconSet>
    </cfRule>
  </conditionalFormatting>
  <conditionalFormatting sqref="AQ475">
    <cfRule type="colorScale" priority="170">
      <colorScale>
        <cfvo type="percent" val="45"/>
        <cfvo type="percent" val="85"/>
        <cfvo type="percent" val="100"/>
        <color rgb="FFF8696B"/>
        <color rgb="FFFFEB84"/>
        <color rgb="FF63BE7B"/>
      </colorScale>
    </cfRule>
    <cfRule type="colorScale" priority="171">
      <colorScale>
        <cfvo type="num" val="45"/>
        <cfvo type="num" val="85"/>
        <cfvo type="num" val="100"/>
        <color rgb="FFF8696B"/>
        <color rgb="FFFFEB84"/>
        <color rgb="FF63BE7B"/>
      </colorScale>
    </cfRule>
    <cfRule type="colorScale" priority="172">
      <colorScale>
        <cfvo type="num" val="0"/>
        <cfvo type="num" val="0"/>
        <cfvo type="num" val="85"/>
        <color rgb="FFF8696B"/>
        <color rgb="FFFFEB84"/>
        <color rgb="FF63BE7B"/>
      </colorScale>
    </cfRule>
  </conditionalFormatting>
  <conditionalFormatting sqref="AG241">
    <cfRule type="iconSet" priority="169">
      <iconSet iconSet="3Symbols">
        <cfvo type="percent" val="0"/>
        <cfvo type="percent" val="33"/>
        <cfvo type="percent" val="67"/>
      </iconSet>
    </cfRule>
  </conditionalFormatting>
  <conditionalFormatting sqref="AQ241:AQ242 AQ247:AQ254">
    <cfRule type="colorScale" priority="166">
      <colorScale>
        <cfvo type="percent" val="45"/>
        <cfvo type="percent" val="85"/>
        <cfvo type="percent" val="100"/>
        <color rgb="FFF8696B"/>
        <color rgb="FFFFEB84"/>
        <color rgb="FF63BE7B"/>
      </colorScale>
    </cfRule>
    <cfRule type="colorScale" priority="167">
      <colorScale>
        <cfvo type="num" val="45"/>
        <cfvo type="num" val="85"/>
        <cfvo type="num" val="100"/>
        <color rgb="FFF8696B"/>
        <color rgb="FFFFEB84"/>
        <color rgb="FF63BE7B"/>
      </colorScale>
    </cfRule>
    <cfRule type="colorScale" priority="168">
      <colorScale>
        <cfvo type="num" val="0"/>
        <cfvo type="num" val="0"/>
        <cfvo type="num" val="85"/>
        <color rgb="FFF8696B"/>
        <color rgb="FFFFEB84"/>
        <color rgb="FF63BE7B"/>
      </colorScale>
    </cfRule>
  </conditionalFormatting>
  <conditionalFormatting sqref="AQ235:AQ236">
    <cfRule type="colorScale" priority="163">
      <colorScale>
        <cfvo type="percent" val="45"/>
        <cfvo type="percent" val="85"/>
        <cfvo type="percent" val="100"/>
        <color rgb="FFF8696B"/>
        <color rgb="FFFFEB84"/>
        <color rgb="FF63BE7B"/>
      </colorScale>
    </cfRule>
    <cfRule type="colorScale" priority="164">
      <colorScale>
        <cfvo type="num" val="45"/>
        <cfvo type="num" val="85"/>
        <cfvo type="num" val="100"/>
        <color rgb="FFF8696B"/>
        <color rgb="FFFFEB84"/>
        <color rgb="FF63BE7B"/>
      </colorScale>
    </cfRule>
    <cfRule type="colorScale" priority="165">
      <colorScale>
        <cfvo type="num" val="0"/>
        <cfvo type="num" val="0"/>
        <cfvo type="num" val="85"/>
        <color rgb="FFF8696B"/>
        <color rgb="FFFFEB84"/>
        <color rgb="FF63BE7B"/>
      </colorScale>
    </cfRule>
  </conditionalFormatting>
  <conditionalFormatting sqref="AQ233:AQ234">
    <cfRule type="colorScale" priority="160">
      <colorScale>
        <cfvo type="percent" val="45"/>
        <cfvo type="percent" val="85"/>
        <cfvo type="percent" val="100"/>
        <color rgb="FFF8696B"/>
        <color rgb="FFFFEB84"/>
        <color rgb="FF63BE7B"/>
      </colorScale>
    </cfRule>
    <cfRule type="colorScale" priority="161">
      <colorScale>
        <cfvo type="num" val="45"/>
        <cfvo type="num" val="85"/>
        <cfvo type="num" val="100"/>
        <color rgb="FFF8696B"/>
        <color rgb="FFFFEB84"/>
        <color rgb="FF63BE7B"/>
      </colorScale>
    </cfRule>
    <cfRule type="colorScale" priority="162">
      <colorScale>
        <cfvo type="num" val="0"/>
        <cfvo type="num" val="0"/>
        <cfvo type="num" val="85"/>
        <color rgb="FFF8696B"/>
        <color rgb="FFFFEB84"/>
        <color rgb="FF63BE7B"/>
      </colorScale>
    </cfRule>
  </conditionalFormatting>
  <conditionalFormatting sqref="AQ231:AQ232">
    <cfRule type="colorScale" priority="157">
      <colorScale>
        <cfvo type="percent" val="45"/>
        <cfvo type="percent" val="85"/>
        <cfvo type="percent" val="100"/>
        <color rgb="FFF8696B"/>
        <color rgb="FFFFEB84"/>
        <color rgb="FF63BE7B"/>
      </colorScale>
    </cfRule>
    <cfRule type="colorScale" priority="158">
      <colorScale>
        <cfvo type="num" val="45"/>
        <cfvo type="num" val="85"/>
        <cfvo type="num" val="100"/>
        <color rgb="FFF8696B"/>
        <color rgb="FFFFEB84"/>
        <color rgb="FF63BE7B"/>
      </colorScale>
    </cfRule>
    <cfRule type="colorScale" priority="159">
      <colorScale>
        <cfvo type="num" val="0"/>
        <cfvo type="num" val="0"/>
        <cfvo type="num" val="85"/>
        <color rgb="FFF8696B"/>
        <color rgb="FFFFEB84"/>
        <color rgb="FF63BE7B"/>
      </colorScale>
    </cfRule>
  </conditionalFormatting>
  <conditionalFormatting sqref="AQ243:AQ246">
    <cfRule type="colorScale" priority="154">
      <colorScale>
        <cfvo type="percent" val="45"/>
        <cfvo type="percent" val="85"/>
        <cfvo type="percent" val="100"/>
        <color rgb="FFF8696B"/>
        <color rgb="FFFFEB84"/>
        <color rgb="FF63BE7B"/>
      </colorScale>
    </cfRule>
    <cfRule type="colorScale" priority="155">
      <colorScale>
        <cfvo type="num" val="45"/>
        <cfvo type="num" val="85"/>
        <cfvo type="num" val="100"/>
        <color rgb="FFF8696B"/>
        <color rgb="FFFFEB84"/>
        <color rgb="FF63BE7B"/>
      </colorScale>
    </cfRule>
    <cfRule type="colorScale" priority="156">
      <colorScale>
        <cfvo type="num" val="0"/>
        <cfvo type="num" val="0"/>
        <cfvo type="num" val="85"/>
        <color rgb="FFF8696B"/>
        <color rgb="FFFFEB84"/>
        <color rgb="FF63BE7B"/>
      </colorScale>
    </cfRule>
  </conditionalFormatting>
  <conditionalFormatting sqref="AQ265:AQ266">
    <cfRule type="colorScale" priority="151">
      <colorScale>
        <cfvo type="percent" val="45"/>
        <cfvo type="percent" val="85"/>
        <cfvo type="percent" val="100"/>
        <color rgb="FFF8696B"/>
        <color rgb="FFFFEB84"/>
        <color rgb="FF63BE7B"/>
      </colorScale>
    </cfRule>
    <cfRule type="colorScale" priority="152">
      <colorScale>
        <cfvo type="num" val="45"/>
        <cfvo type="num" val="85"/>
        <cfvo type="num" val="100"/>
        <color rgb="FFF8696B"/>
        <color rgb="FFFFEB84"/>
        <color rgb="FF63BE7B"/>
      </colorScale>
    </cfRule>
    <cfRule type="colorScale" priority="153">
      <colorScale>
        <cfvo type="num" val="0"/>
        <cfvo type="num" val="0"/>
        <cfvo type="num" val="85"/>
        <color rgb="FFF8696B"/>
        <color rgb="FFFFEB84"/>
        <color rgb="FF63BE7B"/>
      </colorScale>
    </cfRule>
  </conditionalFormatting>
  <conditionalFormatting sqref="AG287">
    <cfRule type="iconSet" priority="147">
      <iconSet iconSet="3Symbols">
        <cfvo type="percent" val="0"/>
        <cfvo type="percent" val="33"/>
        <cfvo type="percent" val="67"/>
      </iconSet>
    </cfRule>
  </conditionalFormatting>
  <conditionalFormatting sqref="AQ287:AQ288 AQ291:AQ296">
    <cfRule type="colorScale" priority="148">
      <colorScale>
        <cfvo type="percent" val="45"/>
        <cfvo type="percent" val="85"/>
        <cfvo type="percent" val="100"/>
        <color rgb="FFF8696B"/>
        <color rgb="FFFFEB84"/>
        <color rgb="FF63BE7B"/>
      </colorScale>
    </cfRule>
    <cfRule type="colorScale" priority="149">
      <colorScale>
        <cfvo type="num" val="45"/>
        <cfvo type="num" val="85"/>
        <cfvo type="num" val="100"/>
        <color rgb="FFF8696B"/>
        <color rgb="FFFFEB84"/>
        <color rgb="FF63BE7B"/>
      </colorScale>
    </cfRule>
    <cfRule type="colorScale" priority="150">
      <colorScale>
        <cfvo type="num" val="0"/>
        <cfvo type="num" val="0"/>
        <cfvo type="num" val="85"/>
        <color rgb="FFF8696B"/>
        <color rgb="FFFFEB84"/>
        <color rgb="FF63BE7B"/>
      </colorScale>
    </cfRule>
  </conditionalFormatting>
  <conditionalFormatting sqref="AQ289:AQ290">
    <cfRule type="colorScale" priority="144">
      <colorScale>
        <cfvo type="percent" val="45"/>
        <cfvo type="percent" val="85"/>
        <cfvo type="percent" val="100"/>
        <color rgb="FFF8696B"/>
        <color rgb="FFFFEB84"/>
        <color rgb="FF63BE7B"/>
      </colorScale>
    </cfRule>
    <cfRule type="colorScale" priority="145">
      <colorScale>
        <cfvo type="num" val="45"/>
        <cfvo type="num" val="85"/>
        <cfvo type="num" val="100"/>
        <color rgb="FFF8696B"/>
        <color rgb="FFFFEB84"/>
        <color rgb="FF63BE7B"/>
      </colorScale>
    </cfRule>
    <cfRule type="colorScale" priority="146">
      <colorScale>
        <cfvo type="num" val="0"/>
        <cfvo type="num" val="0"/>
        <cfvo type="num" val="85"/>
        <color rgb="FFF8696B"/>
        <color rgb="FFFFEB84"/>
        <color rgb="FF63BE7B"/>
      </colorScale>
    </cfRule>
  </conditionalFormatting>
  <conditionalFormatting sqref="AG305">
    <cfRule type="iconSet" priority="140">
      <iconSet iconSet="3Symbols">
        <cfvo type="percent" val="0"/>
        <cfvo type="percent" val="33"/>
        <cfvo type="percent" val="67"/>
      </iconSet>
    </cfRule>
  </conditionalFormatting>
  <conditionalFormatting sqref="AQ305:AQ306 AQ309:AQ314">
    <cfRule type="colorScale" priority="141">
      <colorScale>
        <cfvo type="percent" val="45"/>
        <cfvo type="percent" val="85"/>
        <cfvo type="percent" val="100"/>
        <color rgb="FFF8696B"/>
        <color rgb="FFFFEB84"/>
        <color rgb="FF63BE7B"/>
      </colorScale>
    </cfRule>
    <cfRule type="colorScale" priority="142">
      <colorScale>
        <cfvo type="num" val="45"/>
        <cfvo type="num" val="85"/>
        <cfvo type="num" val="100"/>
        <color rgb="FFF8696B"/>
        <color rgb="FFFFEB84"/>
        <color rgb="FF63BE7B"/>
      </colorScale>
    </cfRule>
    <cfRule type="colorScale" priority="143">
      <colorScale>
        <cfvo type="num" val="0"/>
        <cfvo type="num" val="0"/>
        <cfvo type="num" val="85"/>
        <color rgb="FFF8696B"/>
        <color rgb="FFFFEB84"/>
        <color rgb="FF63BE7B"/>
      </colorScale>
    </cfRule>
  </conditionalFormatting>
  <conditionalFormatting sqref="AQ307:AQ308">
    <cfRule type="colorScale" priority="137">
      <colorScale>
        <cfvo type="percent" val="45"/>
        <cfvo type="percent" val="85"/>
        <cfvo type="percent" val="100"/>
        <color rgb="FFF8696B"/>
        <color rgb="FFFFEB84"/>
        <color rgb="FF63BE7B"/>
      </colorScale>
    </cfRule>
    <cfRule type="colorScale" priority="138">
      <colorScale>
        <cfvo type="num" val="45"/>
        <cfvo type="num" val="85"/>
        <cfvo type="num" val="100"/>
        <color rgb="FFF8696B"/>
        <color rgb="FFFFEB84"/>
        <color rgb="FF63BE7B"/>
      </colorScale>
    </cfRule>
    <cfRule type="colorScale" priority="139">
      <colorScale>
        <cfvo type="num" val="0"/>
        <cfvo type="num" val="0"/>
        <cfvo type="num" val="85"/>
        <color rgb="FFF8696B"/>
        <color rgb="FFFFEB84"/>
        <color rgb="FF63BE7B"/>
      </colorScale>
    </cfRule>
  </conditionalFormatting>
  <conditionalFormatting sqref="AQ229:AQ230 AQ255:AQ264 AQ237:AQ240 AQ267:AQ286 AQ297:AQ304 AQ315:AQ318">
    <cfRule type="colorScale" priority="285">
      <colorScale>
        <cfvo type="percent" val="45"/>
        <cfvo type="percent" val="85"/>
        <cfvo type="percent" val="100"/>
        <color rgb="FFF8696B"/>
        <color rgb="FFFFEB84"/>
        <color rgb="FF63BE7B"/>
      </colorScale>
    </cfRule>
    <cfRule type="colorScale" priority="286">
      <colorScale>
        <cfvo type="num" val="45"/>
        <cfvo type="num" val="85"/>
        <cfvo type="num" val="100"/>
        <color rgb="FFF8696B"/>
        <color rgb="FFFFEB84"/>
        <color rgb="FF63BE7B"/>
      </colorScale>
    </cfRule>
    <cfRule type="colorScale" priority="287">
      <colorScale>
        <cfvo type="num" val="0"/>
        <cfvo type="num" val="0"/>
        <cfvo type="num" val="85"/>
        <color rgb="FFF8696B"/>
        <color rgb="FFFFEB84"/>
        <color rgb="FF63BE7B"/>
      </colorScale>
    </cfRule>
  </conditionalFormatting>
  <conditionalFormatting sqref="AG333:AH333">
    <cfRule type="iconSet" priority="136">
      <iconSet iconSet="3Symbols">
        <cfvo type="percent" val="0"/>
        <cfvo type="percent" val="33"/>
        <cfvo type="percent" val="67"/>
      </iconSet>
    </cfRule>
  </conditionalFormatting>
  <conditionalFormatting sqref="AQ333:AQ334 AQ339:AQ346">
    <cfRule type="colorScale" priority="133">
      <colorScale>
        <cfvo type="percent" val="45"/>
        <cfvo type="percent" val="85"/>
        <cfvo type="percent" val="100"/>
        <color rgb="FFF8696B"/>
        <color rgb="FFFFEB84"/>
        <color rgb="FF63BE7B"/>
      </colorScale>
    </cfRule>
    <cfRule type="colorScale" priority="134">
      <colorScale>
        <cfvo type="num" val="45"/>
        <cfvo type="num" val="85"/>
        <cfvo type="num" val="100"/>
        <color rgb="FFF8696B"/>
        <color rgb="FFFFEB84"/>
        <color rgb="FF63BE7B"/>
      </colorScale>
    </cfRule>
    <cfRule type="colorScale" priority="135">
      <colorScale>
        <cfvo type="num" val="0"/>
        <cfvo type="num" val="0"/>
        <cfvo type="num" val="85"/>
        <color rgb="FFF8696B"/>
        <color rgb="FFFFEB84"/>
        <color rgb="FF63BE7B"/>
      </colorScale>
    </cfRule>
  </conditionalFormatting>
  <conditionalFormatting sqref="AQ335:AQ338">
    <cfRule type="colorScale" priority="130">
      <colorScale>
        <cfvo type="percent" val="45"/>
        <cfvo type="percent" val="85"/>
        <cfvo type="percent" val="100"/>
        <color rgb="FFF8696B"/>
        <color rgb="FFFFEB84"/>
        <color rgb="FF63BE7B"/>
      </colorScale>
    </cfRule>
    <cfRule type="colorScale" priority="131">
      <colorScale>
        <cfvo type="num" val="45"/>
        <cfvo type="num" val="85"/>
        <cfvo type="num" val="100"/>
        <color rgb="FFF8696B"/>
        <color rgb="FFFFEB84"/>
        <color rgb="FF63BE7B"/>
      </colorScale>
    </cfRule>
    <cfRule type="colorScale" priority="132">
      <colorScale>
        <cfvo type="num" val="0"/>
        <cfvo type="num" val="0"/>
        <cfvo type="num" val="85"/>
        <color rgb="FFF8696B"/>
        <color rgb="FFFFEB84"/>
        <color rgb="FF63BE7B"/>
      </colorScale>
    </cfRule>
  </conditionalFormatting>
  <conditionalFormatting sqref="AG347">
    <cfRule type="iconSet" priority="129">
      <iconSet iconSet="3Symbols">
        <cfvo type="percent" val="0"/>
        <cfvo type="percent" val="33"/>
        <cfvo type="percent" val="67"/>
      </iconSet>
    </cfRule>
  </conditionalFormatting>
  <conditionalFormatting sqref="AQ347">
    <cfRule type="colorScale" priority="126">
      <colorScale>
        <cfvo type="percent" val="45"/>
        <cfvo type="percent" val="85"/>
        <cfvo type="percent" val="100"/>
        <color rgb="FFF8696B"/>
        <color rgb="FFFFEB84"/>
        <color rgb="FF63BE7B"/>
      </colorScale>
    </cfRule>
    <cfRule type="colorScale" priority="127">
      <colorScale>
        <cfvo type="num" val="45"/>
        <cfvo type="num" val="85"/>
        <cfvo type="num" val="100"/>
        <color rgb="FFF8696B"/>
        <color rgb="FFFFEB84"/>
        <color rgb="FF63BE7B"/>
      </colorScale>
    </cfRule>
    <cfRule type="colorScale" priority="128">
      <colorScale>
        <cfvo type="num" val="0"/>
        <cfvo type="num" val="0"/>
        <cfvo type="num" val="85"/>
        <color rgb="FFF8696B"/>
        <color rgb="FFFFEB84"/>
        <color rgb="FF63BE7B"/>
      </colorScale>
    </cfRule>
  </conditionalFormatting>
  <conditionalFormatting sqref="AG363">
    <cfRule type="iconSet" priority="125">
      <iconSet iconSet="3Symbols">
        <cfvo type="percent" val="0"/>
        <cfvo type="percent" val="33"/>
        <cfvo type="percent" val="67"/>
      </iconSet>
    </cfRule>
  </conditionalFormatting>
  <conditionalFormatting sqref="AQ363">
    <cfRule type="colorScale" priority="122">
      <colorScale>
        <cfvo type="percent" val="45"/>
        <cfvo type="percent" val="85"/>
        <cfvo type="percent" val="100"/>
        <color rgb="FFF8696B"/>
        <color rgb="FFFFEB84"/>
        <color rgb="FF63BE7B"/>
      </colorScale>
    </cfRule>
    <cfRule type="colorScale" priority="123">
      <colorScale>
        <cfvo type="num" val="45"/>
        <cfvo type="num" val="85"/>
        <cfvo type="num" val="100"/>
        <color rgb="FFF8696B"/>
        <color rgb="FFFFEB84"/>
        <color rgb="FF63BE7B"/>
      </colorScale>
    </cfRule>
    <cfRule type="colorScale" priority="124">
      <colorScale>
        <cfvo type="num" val="0"/>
        <cfvo type="num" val="0"/>
        <cfvo type="num" val="85"/>
        <color rgb="FFF8696B"/>
        <color rgb="FFFFEB84"/>
        <color rgb="FF63BE7B"/>
      </colorScale>
    </cfRule>
  </conditionalFormatting>
  <conditionalFormatting sqref="AG375">
    <cfRule type="iconSet" priority="121">
      <iconSet iconSet="3Symbols">
        <cfvo type="percent" val="0"/>
        <cfvo type="percent" val="33"/>
        <cfvo type="percent" val="67"/>
      </iconSet>
    </cfRule>
  </conditionalFormatting>
  <conditionalFormatting sqref="AQ375">
    <cfRule type="colorScale" priority="118">
      <colorScale>
        <cfvo type="percent" val="45"/>
        <cfvo type="percent" val="85"/>
        <cfvo type="percent" val="100"/>
        <color rgb="FFF8696B"/>
        <color rgb="FFFFEB84"/>
        <color rgb="FF63BE7B"/>
      </colorScale>
    </cfRule>
    <cfRule type="colorScale" priority="119">
      <colorScale>
        <cfvo type="num" val="45"/>
        <cfvo type="num" val="85"/>
        <cfvo type="num" val="100"/>
        <color rgb="FFF8696B"/>
        <color rgb="FFFFEB84"/>
        <color rgb="FF63BE7B"/>
      </colorScale>
    </cfRule>
    <cfRule type="colorScale" priority="120">
      <colorScale>
        <cfvo type="num" val="0"/>
        <cfvo type="num" val="0"/>
        <cfvo type="num" val="85"/>
        <color rgb="FFF8696B"/>
        <color rgb="FFFFEB84"/>
        <color rgb="FF63BE7B"/>
      </colorScale>
    </cfRule>
  </conditionalFormatting>
  <conditionalFormatting sqref="AG379">
    <cfRule type="iconSet" priority="114">
      <iconSet iconSet="3Symbols">
        <cfvo type="percent" val="0"/>
        <cfvo type="percent" val="33"/>
        <cfvo type="percent" val="67"/>
      </iconSet>
    </cfRule>
  </conditionalFormatting>
  <conditionalFormatting sqref="AQ379:AQ384">
    <cfRule type="colorScale" priority="115">
      <colorScale>
        <cfvo type="percent" val="45"/>
        <cfvo type="percent" val="85"/>
        <cfvo type="percent" val="100"/>
        <color rgb="FFF8696B"/>
        <color rgb="FFFFEB84"/>
        <color rgb="FF63BE7B"/>
      </colorScale>
    </cfRule>
    <cfRule type="colorScale" priority="116">
      <colorScale>
        <cfvo type="num" val="45"/>
        <cfvo type="num" val="85"/>
        <cfvo type="num" val="100"/>
        <color rgb="FFF8696B"/>
        <color rgb="FFFFEB84"/>
        <color rgb="FF63BE7B"/>
      </colorScale>
    </cfRule>
    <cfRule type="colorScale" priority="117">
      <colorScale>
        <cfvo type="num" val="0"/>
        <cfvo type="num" val="0"/>
        <cfvo type="num" val="85"/>
        <color rgb="FFF8696B"/>
        <color rgb="FFFFEB84"/>
        <color rgb="FF63BE7B"/>
      </colorScale>
    </cfRule>
  </conditionalFormatting>
  <conditionalFormatting sqref="AG401">
    <cfRule type="iconSet" priority="113">
      <iconSet iconSet="3Symbols">
        <cfvo type="percent" val="0"/>
        <cfvo type="percent" val="33"/>
        <cfvo type="percent" val="67"/>
      </iconSet>
    </cfRule>
  </conditionalFormatting>
  <conditionalFormatting sqref="AQ401">
    <cfRule type="colorScale" priority="110">
      <colorScale>
        <cfvo type="percent" val="45"/>
        <cfvo type="percent" val="85"/>
        <cfvo type="percent" val="100"/>
        <color rgb="FFF8696B"/>
        <color rgb="FFFFEB84"/>
        <color rgb="FF63BE7B"/>
      </colorScale>
    </cfRule>
    <cfRule type="colorScale" priority="111">
      <colorScale>
        <cfvo type="num" val="45"/>
        <cfvo type="num" val="85"/>
        <cfvo type="num" val="100"/>
        <color rgb="FFF8696B"/>
        <color rgb="FFFFEB84"/>
        <color rgb="FF63BE7B"/>
      </colorScale>
    </cfRule>
    <cfRule type="colorScale" priority="112">
      <colorScale>
        <cfvo type="num" val="0"/>
        <cfvo type="num" val="0"/>
        <cfvo type="num" val="85"/>
        <color rgb="FFF8696B"/>
        <color rgb="FFFFEB84"/>
        <color rgb="FF63BE7B"/>
      </colorScale>
    </cfRule>
  </conditionalFormatting>
  <conditionalFormatting sqref="AQ355 AQ351 AQ329 AQ319 AQ385">
    <cfRule type="colorScale" priority="288">
      <colorScale>
        <cfvo type="percent" val="45"/>
        <cfvo type="percent" val="85"/>
        <cfvo type="percent" val="100"/>
        <color rgb="FFF8696B"/>
        <color rgb="FFFFEB84"/>
        <color rgb="FF63BE7B"/>
      </colorScale>
    </cfRule>
    <cfRule type="colorScale" priority="289">
      <colorScale>
        <cfvo type="num" val="45"/>
        <cfvo type="num" val="85"/>
        <cfvo type="num" val="100"/>
        <color rgb="FFF8696B"/>
        <color rgb="FFFFEB84"/>
        <color rgb="FF63BE7B"/>
      </colorScale>
    </cfRule>
    <cfRule type="colorScale" priority="290">
      <colorScale>
        <cfvo type="num" val="0"/>
        <cfvo type="num" val="0"/>
        <cfvo type="num" val="85"/>
        <color rgb="FFF8696B"/>
        <color rgb="FFFFEB84"/>
        <color rgb="FF63BE7B"/>
      </colorScale>
    </cfRule>
  </conditionalFormatting>
  <conditionalFormatting sqref="AG409">
    <cfRule type="iconSet" priority="109">
      <iconSet iconSet="3Symbols">
        <cfvo type="percent" val="0"/>
        <cfvo type="percent" val="33"/>
        <cfvo type="percent" val="67"/>
      </iconSet>
    </cfRule>
  </conditionalFormatting>
  <conditionalFormatting sqref="AQ409">
    <cfRule type="colorScale" priority="106">
      <colorScale>
        <cfvo type="percent" val="45"/>
        <cfvo type="percent" val="85"/>
        <cfvo type="percent" val="100"/>
        <color rgb="FFF8696B"/>
        <color rgb="FFFFEB84"/>
        <color rgb="FF63BE7B"/>
      </colorScale>
    </cfRule>
    <cfRule type="colorScale" priority="107">
      <colorScale>
        <cfvo type="num" val="45"/>
        <cfvo type="num" val="85"/>
        <cfvo type="num" val="100"/>
        <color rgb="FFF8696B"/>
        <color rgb="FFFFEB84"/>
        <color rgb="FF63BE7B"/>
      </colorScale>
    </cfRule>
    <cfRule type="colorScale" priority="108">
      <colorScale>
        <cfvo type="num" val="0"/>
        <cfvo type="num" val="0"/>
        <cfvo type="num" val="85"/>
        <color rgb="FFF8696B"/>
        <color rgb="FFFFEB84"/>
        <color rgb="FF63BE7B"/>
      </colorScale>
    </cfRule>
  </conditionalFormatting>
  <conditionalFormatting sqref="AQ201 AQ183">
    <cfRule type="colorScale" priority="291">
      <colorScale>
        <cfvo type="percent" val="45"/>
        <cfvo type="percent" val="85"/>
        <cfvo type="percent" val="100"/>
        <color rgb="FFF8696B"/>
        <color rgb="FFFFEB84"/>
        <color rgb="FF63BE7B"/>
      </colorScale>
    </cfRule>
    <cfRule type="colorScale" priority="292">
      <colorScale>
        <cfvo type="num" val="45"/>
        <cfvo type="num" val="85"/>
        <cfvo type="num" val="100"/>
        <color rgb="FFF8696B"/>
        <color rgb="FFFFEB84"/>
        <color rgb="FF63BE7B"/>
      </colorScale>
    </cfRule>
    <cfRule type="colorScale" priority="293">
      <colorScale>
        <cfvo type="num" val="0"/>
        <cfvo type="num" val="0"/>
        <cfvo type="num" val="85"/>
        <color rgb="FFF8696B"/>
        <color rgb="FFFFEB84"/>
        <color rgb="FF63BE7B"/>
      </colorScale>
    </cfRule>
  </conditionalFormatting>
  <conditionalFormatting sqref="AQ125 AQ117">
    <cfRule type="colorScale" priority="294">
      <colorScale>
        <cfvo type="percent" val="45"/>
        <cfvo type="percent" val="85"/>
        <cfvo type="percent" val="100"/>
        <color rgb="FFF8696B"/>
        <color rgb="FFFFEB84"/>
        <color rgb="FF63BE7B"/>
      </colorScale>
    </cfRule>
    <cfRule type="colorScale" priority="295">
      <colorScale>
        <cfvo type="num" val="45"/>
        <cfvo type="num" val="85"/>
        <cfvo type="num" val="100"/>
        <color rgb="FFF8696B"/>
        <color rgb="FFFFEB84"/>
        <color rgb="FF63BE7B"/>
      </colorScale>
    </cfRule>
    <cfRule type="colorScale" priority="296">
      <colorScale>
        <cfvo type="num" val="0"/>
        <cfvo type="num" val="0"/>
        <cfvo type="num" val="85"/>
        <color rgb="FFF8696B"/>
        <color rgb="FFFFEB84"/>
        <color rgb="FF63BE7B"/>
      </colorScale>
    </cfRule>
  </conditionalFormatting>
  <conditionalFormatting sqref="AG11">
    <cfRule type="iconSet" priority="105">
      <iconSet iconSet="3Symbols">
        <cfvo type="percent" val="0"/>
        <cfvo type="percent" val="33"/>
        <cfvo type="percent" val="67"/>
      </iconSet>
    </cfRule>
  </conditionalFormatting>
  <conditionalFormatting sqref="AQ11">
    <cfRule type="colorScale" priority="102">
      <colorScale>
        <cfvo type="percent" val="45"/>
        <cfvo type="percent" val="85"/>
        <cfvo type="percent" val="100"/>
        <color rgb="FFF8696B"/>
        <color rgb="FFFFEB84"/>
        <color rgb="FF63BE7B"/>
      </colorScale>
    </cfRule>
    <cfRule type="colorScale" priority="103">
      <colorScale>
        <cfvo type="num" val="45"/>
        <cfvo type="num" val="85"/>
        <cfvo type="num" val="100"/>
        <color rgb="FFF8696B"/>
        <color rgb="FFFFEB84"/>
        <color rgb="FF63BE7B"/>
      </colorScale>
    </cfRule>
    <cfRule type="colorScale" priority="104">
      <colorScale>
        <cfvo type="num" val="0"/>
        <cfvo type="num" val="0"/>
        <cfvo type="num" val="85"/>
        <color rgb="FFF8696B"/>
        <color rgb="FFFFEB84"/>
        <color rgb="FF63BE7B"/>
      </colorScale>
    </cfRule>
  </conditionalFormatting>
  <conditionalFormatting sqref="AG497:AH497">
    <cfRule type="iconSet" priority="101">
      <iconSet iconSet="3Symbols">
        <cfvo type="percent" val="0"/>
        <cfvo type="percent" val="33"/>
        <cfvo type="percent" val="67"/>
      </iconSet>
    </cfRule>
  </conditionalFormatting>
  <conditionalFormatting sqref="AQ497">
    <cfRule type="colorScale" priority="98">
      <colorScale>
        <cfvo type="percent" val="45"/>
        <cfvo type="percent" val="85"/>
        <cfvo type="percent" val="100"/>
        <color rgb="FFF8696B"/>
        <color rgb="FFFFEB84"/>
        <color rgb="FF63BE7B"/>
      </colorScale>
    </cfRule>
    <cfRule type="colorScale" priority="99">
      <colorScale>
        <cfvo type="num" val="45"/>
        <cfvo type="num" val="85"/>
        <cfvo type="num" val="100"/>
        <color rgb="FFF8696B"/>
        <color rgb="FFFFEB84"/>
        <color rgb="FF63BE7B"/>
      </colorScale>
    </cfRule>
    <cfRule type="colorScale" priority="100">
      <colorScale>
        <cfvo type="num" val="0"/>
        <cfvo type="num" val="0"/>
        <cfvo type="num" val="85"/>
        <color rgb="FFF8696B"/>
        <color rgb="FFFFEB84"/>
        <color rgb="FF63BE7B"/>
      </colorScale>
    </cfRule>
  </conditionalFormatting>
  <conditionalFormatting sqref="AC497">
    <cfRule type="colorScale" priority="297">
      <colorScale>
        <cfvo type="percent" val="45"/>
        <cfvo type="percent" val="85"/>
        <cfvo type="percent" val="100"/>
        <color rgb="FFF8696B"/>
        <color rgb="FFFFEB84"/>
        <color rgb="FF63BE7B"/>
      </colorScale>
    </cfRule>
    <cfRule type="colorScale" priority="298">
      <colorScale>
        <cfvo type="num" val="45"/>
        <cfvo type="num" val="85"/>
        <cfvo type="num" val="100"/>
        <color rgb="FFF8696B"/>
        <color rgb="FFFFEB84"/>
        <color rgb="FF63BE7B"/>
      </colorScale>
    </cfRule>
    <cfRule type="colorScale" priority="299">
      <colorScale>
        <cfvo type="num" val="0"/>
        <cfvo type="num" val="0"/>
        <cfvo type="num" val="85"/>
        <color rgb="FFF8696B"/>
        <color rgb="FFFFEB84"/>
        <color rgb="FF63BE7B"/>
      </colorScale>
    </cfRule>
  </conditionalFormatting>
  <conditionalFormatting sqref="AG543">
    <cfRule type="iconSet" priority="97">
      <iconSet iconSet="3Symbols">
        <cfvo type="percent" val="0"/>
        <cfvo type="percent" val="33"/>
        <cfvo type="percent" val="67"/>
      </iconSet>
    </cfRule>
  </conditionalFormatting>
  <conditionalFormatting sqref="AQ543">
    <cfRule type="colorScale" priority="94">
      <colorScale>
        <cfvo type="percent" val="45"/>
        <cfvo type="percent" val="85"/>
        <cfvo type="percent" val="100"/>
        <color rgb="FFF8696B"/>
        <color rgb="FFFFEB84"/>
        <color rgb="FF63BE7B"/>
      </colorScale>
    </cfRule>
    <cfRule type="colorScale" priority="95">
      <colorScale>
        <cfvo type="num" val="45"/>
        <cfvo type="num" val="85"/>
        <cfvo type="num" val="100"/>
        <color rgb="FFF8696B"/>
        <color rgb="FFFFEB84"/>
        <color rgb="FF63BE7B"/>
      </colorScale>
    </cfRule>
    <cfRule type="colorScale" priority="96">
      <colorScale>
        <cfvo type="num" val="0"/>
        <cfvo type="num" val="0"/>
        <cfvo type="num" val="85"/>
        <color rgb="FFF8696B"/>
        <color rgb="FFFFEB84"/>
        <color rgb="FF63BE7B"/>
      </colorScale>
    </cfRule>
  </conditionalFormatting>
  <conditionalFormatting sqref="AG535">
    <cfRule type="iconSet" priority="93">
      <iconSet iconSet="3Symbols">
        <cfvo type="percent" val="0"/>
        <cfvo type="percent" val="33"/>
        <cfvo type="percent" val="67"/>
      </iconSet>
    </cfRule>
  </conditionalFormatting>
  <conditionalFormatting sqref="AQ535">
    <cfRule type="colorScale" priority="90">
      <colorScale>
        <cfvo type="percent" val="45"/>
        <cfvo type="percent" val="85"/>
        <cfvo type="percent" val="100"/>
        <color rgb="FFF8696B"/>
        <color rgb="FFFFEB84"/>
        <color rgb="FF63BE7B"/>
      </colorScale>
    </cfRule>
    <cfRule type="colorScale" priority="91">
      <colorScale>
        <cfvo type="num" val="45"/>
        <cfvo type="num" val="85"/>
        <cfvo type="num" val="100"/>
        <color rgb="FFF8696B"/>
        <color rgb="FFFFEB84"/>
        <color rgb="FF63BE7B"/>
      </colorScale>
    </cfRule>
    <cfRule type="colorScale" priority="92">
      <colorScale>
        <cfvo type="num" val="0"/>
        <cfvo type="num" val="0"/>
        <cfvo type="num" val="85"/>
        <color rgb="FFF8696B"/>
        <color rgb="FFFFEB84"/>
        <color rgb="FF63BE7B"/>
      </colorScale>
    </cfRule>
  </conditionalFormatting>
  <conditionalFormatting sqref="AG527">
    <cfRule type="iconSet" priority="89">
      <iconSet iconSet="3Symbols">
        <cfvo type="percent" val="0"/>
        <cfvo type="percent" val="33"/>
        <cfvo type="percent" val="67"/>
      </iconSet>
    </cfRule>
  </conditionalFormatting>
  <conditionalFormatting sqref="AQ527">
    <cfRule type="colorScale" priority="86">
      <colorScale>
        <cfvo type="percent" val="45"/>
        <cfvo type="percent" val="85"/>
        <cfvo type="percent" val="100"/>
        <color rgb="FFF8696B"/>
        <color rgb="FFFFEB84"/>
        <color rgb="FF63BE7B"/>
      </colorScale>
    </cfRule>
    <cfRule type="colorScale" priority="87">
      <colorScale>
        <cfvo type="num" val="45"/>
        <cfvo type="num" val="85"/>
        <cfvo type="num" val="100"/>
        <color rgb="FFF8696B"/>
        <color rgb="FFFFEB84"/>
        <color rgb="FF63BE7B"/>
      </colorScale>
    </cfRule>
    <cfRule type="colorScale" priority="88">
      <colorScale>
        <cfvo type="num" val="0"/>
        <cfvo type="num" val="0"/>
        <cfvo type="num" val="85"/>
        <color rgb="FFF8696B"/>
        <color rgb="FFFFEB84"/>
        <color rgb="FF63BE7B"/>
      </colorScale>
    </cfRule>
  </conditionalFormatting>
  <conditionalFormatting sqref="AG25">
    <cfRule type="iconSet" priority="85">
      <iconSet iconSet="3Symbols">
        <cfvo type="percent" val="0"/>
        <cfvo type="percent" val="33"/>
        <cfvo type="percent" val="67"/>
      </iconSet>
    </cfRule>
  </conditionalFormatting>
  <conditionalFormatting sqref="AQ25">
    <cfRule type="colorScale" priority="82">
      <colorScale>
        <cfvo type="percent" val="45"/>
        <cfvo type="percent" val="85"/>
        <cfvo type="percent" val="100"/>
        <color rgb="FFF8696B"/>
        <color rgb="FFFFEB84"/>
        <color rgb="FF63BE7B"/>
      </colorScale>
    </cfRule>
    <cfRule type="colorScale" priority="83">
      <colorScale>
        <cfvo type="num" val="45"/>
        <cfvo type="num" val="85"/>
        <cfvo type="num" val="100"/>
        <color rgb="FFF8696B"/>
        <color rgb="FFFFEB84"/>
        <color rgb="FF63BE7B"/>
      </colorScale>
    </cfRule>
    <cfRule type="colorScale" priority="84">
      <colorScale>
        <cfvo type="num" val="0"/>
        <cfvo type="num" val="0"/>
        <cfvo type="num" val="85"/>
        <color rgb="FFF8696B"/>
        <color rgb="FFFFEB84"/>
        <color rgb="FF63BE7B"/>
      </colorScale>
    </cfRule>
  </conditionalFormatting>
  <conditionalFormatting sqref="AQ17 AQ5">
    <cfRule type="colorScale" priority="300">
      <colorScale>
        <cfvo type="percent" val="45"/>
        <cfvo type="percent" val="85"/>
        <cfvo type="percent" val="100"/>
        <color rgb="FFF8696B"/>
        <color rgb="FFFFEB84"/>
        <color rgb="FF63BE7B"/>
      </colorScale>
    </cfRule>
    <cfRule type="colorScale" priority="301">
      <colorScale>
        <cfvo type="num" val="45"/>
        <cfvo type="num" val="85"/>
        <cfvo type="num" val="100"/>
        <color rgb="FFF8696B"/>
        <color rgb="FFFFEB84"/>
        <color rgb="FF63BE7B"/>
      </colorScale>
    </cfRule>
    <cfRule type="colorScale" priority="302">
      <colorScale>
        <cfvo type="num" val="0"/>
        <cfvo type="num" val="0"/>
        <cfvo type="num" val="85"/>
        <color rgb="FFF8696B"/>
        <color rgb="FFFFEB84"/>
        <color rgb="FF63BE7B"/>
      </colorScale>
    </cfRule>
  </conditionalFormatting>
  <conditionalFormatting sqref="AG65">
    <cfRule type="iconSet" priority="81">
      <iconSet iconSet="3Symbols">
        <cfvo type="percent" val="0"/>
        <cfvo type="percent" val="33"/>
        <cfvo type="percent" val="67"/>
      </iconSet>
    </cfRule>
  </conditionalFormatting>
  <conditionalFormatting sqref="AQ65">
    <cfRule type="colorScale" priority="78">
      <colorScale>
        <cfvo type="percent" val="45"/>
        <cfvo type="percent" val="85"/>
        <cfvo type="percent" val="100"/>
        <color rgb="FFF8696B"/>
        <color rgb="FFFFEB84"/>
        <color rgb="FF63BE7B"/>
      </colorScale>
    </cfRule>
    <cfRule type="colorScale" priority="79">
      <colorScale>
        <cfvo type="num" val="45"/>
        <cfvo type="num" val="85"/>
        <cfvo type="num" val="100"/>
        <color rgb="FFF8696B"/>
        <color rgb="FFFFEB84"/>
        <color rgb="FF63BE7B"/>
      </colorScale>
    </cfRule>
    <cfRule type="colorScale" priority="80">
      <colorScale>
        <cfvo type="num" val="0"/>
        <cfvo type="num" val="0"/>
        <cfvo type="num" val="85"/>
        <color rgb="FFF8696B"/>
        <color rgb="FFFFEB84"/>
        <color rgb="FF63BE7B"/>
      </colorScale>
    </cfRule>
  </conditionalFormatting>
  <conditionalFormatting sqref="AG133">
    <cfRule type="iconSet" priority="74">
      <iconSet iconSet="3Symbols">
        <cfvo type="percent" val="0"/>
        <cfvo type="percent" val="33"/>
        <cfvo type="percent" val="67"/>
      </iconSet>
    </cfRule>
  </conditionalFormatting>
  <conditionalFormatting sqref="AQ133">
    <cfRule type="colorScale" priority="75">
      <colorScale>
        <cfvo type="percent" val="45"/>
        <cfvo type="percent" val="85"/>
        <cfvo type="percent" val="100"/>
        <color rgb="FFF8696B"/>
        <color rgb="FFFFEB84"/>
        <color rgb="FF63BE7B"/>
      </colorScale>
    </cfRule>
    <cfRule type="colorScale" priority="76">
      <colorScale>
        <cfvo type="num" val="45"/>
        <cfvo type="num" val="85"/>
        <cfvo type="num" val="100"/>
        <color rgb="FFF8696B"/>
        <color rgb="FFFFEB84"/>
        <color rgb="FF63BE7B"/>
      </colorScale>
    </cfRule>
    <cfRule type="colorScale" priority="77">
      <colorScale>
        <cfvo type="num" val="0"/>
        <cfvo type="num" val="0"/>
        <cfvo type="num" val="85"/>
        <color rgb="FFF8696B"/>
        <color rgb="FFFFEB84"/>
        <color rgb="FF63BE7B"/>
      </colorScale>
    </cfRule>
  </conditionalFormatting>
  <conditionalFormatting sqref="S953:V953">
    <cfRule type="iconSet" priority="73">
      <iconSet iconSet="3Symbols">
        <cfvo type="percent" val="0"/>
        <cfvo type="percent" val="33"/>
        <cfvo type="percent" val="67"/>
      </iconSet>
    </cfRule>
  </conditionalFormatting>
  <conditionalFormatting sqref="AG97:AH97">
    <cfRule type="iconSet" priority="72">
      <iconSet iconSet="3Symbols">
        <cfvo type="percent" val="0"/>
        <cfvo type="percent" val="33"/>
        <cfvo type="percent" val="67"/>
      </iconSet>
    </cfRule>
  </conditionalFormatting>
  <conditionalFormatting sqref="AQ97">
    <cfRule type="colorScale" priority="69">
      <colorScale>
        <cfvo type="percent" val="45"/>
        <cfvo type="percent" val="85"/>
        <cfvo type="percent" val="100"/>
        <color rgb="FFF8696B"/>
        <color rgb="FFFFEB84"/>
        <color rgb="FF63BE7B"/>
      </colorScale>
    </cfRule>
    <cfRule type="colorScale" priority="70">
      <colorScale>
        <cfvo type="num" val="45"/>
        <cfvo type="num" val="85"/>
        <cfvo type="num" val="100"/>
        <color rgb="FFF8696B"/>
        <color rgb="FFFFEB84"/>
        <color rgb="FF63BE7B"/>
      </colorScale>
    </cfRule>
    <cfRule type="colorScale" priority="71">
      <colorScale>
        <cfvo type="num" val="0"/>
        <cfvo type="num" val="0"/>
        <cfvo type="num" val="85"/>
        <color rgb="FFF8696B"/>
        <color rgb="FFFFEB84"/>
        <color rgb="FF63BE7B"/>
      </colorScale>
    </cfRule>
  </conditionalFormatting>
  <conditionalFormatting sqref="AG151:AH151">
    <cfRule type="iconSet" priority="68">
      <iconSet iconSet="3Symbols">
        <cfvo type="percent" val="0"/>
        <cfvo type="percent" val="33"/>
        <cfvo type="percent" val="67"/>
      </iconSet>
    </cfRule>
  </conditionalFormatting>
  <conditionalFormatting sqref="AQ151">
    <cfRule type="colorScale" priority="65">
      <colorScale>
        <cfvo type="percent" val="45"/>
        <cfvo type="percent" val="85"/>
        <cfvo type="percent" val="100"/>
        <color rgb="FFF8696B"/>
        <color rgb="FFFFEB84"/>
        <color rgb="FF63BE7B"/>
      </colorScale>
    </cfRule>
    <cfRule type="colorScale" priority="66">
      <colorScale>
        <cfvo type="num" val="45"/>
        <cfvo type="num" val="85"/>
        <cfvo type="num" val="100"/>
        <color rgb="FFF8696B"/>
        <color rgb="FFFFEB84"/>
        <color rgb="FF63BE7B"/>
      </colorScale>
    </cfRule>
    <cfRule type="colorScale" priority="67">
      <colorScale>
        <cfvo type="num" val="0"/>
        <cfvo type="num" val="0"/>
        <cfvo type="num" val="85"/>
        <color rgb="FFF8696B"/>
        <color rgb="FFFFEB84"/>
        <color rgb="FF63BE7B"/>
      </colorScale>
    </cfRule>
  </conditionalFormatting>
  <conditionalFormatting sqref="AG223:AH223">
    <cfRule type="iconSet" priority="64">
      <iconSet iconSet="3Symbols">
        <cfvo type="percent" val="0"/>
        <cfvo type="percent" val="33"/>
        <cfvo type="percent" val="67"/>
      </iconSet>
    </cfRule>
  </conditionalFormatting>
  <conditionalFormatting sqref="AQ223">
    <cfRule type="colorScale" priority="61">
      <colorScale>
        <cfvo type="percent" val="45"/>
        <cfvo type="percent" val="85"/>
        <cfvo type="percent" val="100"/>
        <color rgb="FFF8696B"/>
        <color rgb="FFFFEB84"/>
        <color rgb="FF63BE7B"/>
      </colorScale>
    </cfRule>
    <cfRule type="colorScale" priority="62">
      <colorScale>
        <cfvo type="num" val="45"/>
        <cfvo type="num" val="85"/>
        <cfvo type="num" val="100"/>
        <color rgb="FFF8696B"/>
        <color rgb="FFFFEB84"/>
        <color rgb="FF63BE7B"/>
      </colorScale>
    </cfRule>
    <cfRule type="colorScale" priority="63">
      <colorScale>
        <cfvo type="num" val="0"/>
        <cfvo type="num" val="0"/>
        <cfvo type="num" val="85"/>
        <color rgb="FFF8696B"/>
        <color rgb="FFFFEB84"/>
        <color rgb="FF63BE7B"/>
      </colorScale>
    </cfRule>
  </conditionalFormatting>
  <conditionalFormatting sqref="AG419:AH419">
    <cfRule type="iconSet" priority="60">
      <iconSet iconSet="3Symbols">
        <cfvo type="percent" val="0"/>
        <cfvo type="percent" val="33"/>
        <cfvo type="percent" val="67"/>
      </iconSet>
    </cfRule>
  </conditionalFormatting>
  <conditionalFormatting sqref="AQ419">
    <cfRule type="colorScale" priority="57">
      <colorScale>
        <cfvo type="percent" val="45"/>
        <cfvo type="percent" val="85"/>
        <cfvo type="percent" val="100"/>
        <color rgb="FFF8696B"/>
        <color rgb="FFFFEB84"/>
        <color rgb="FF63BE7B"/>
      </colorScale>
    </cfRule>
    <cfRule type="colorScale" priority="58">
      <colorScale>
        <cfvo type="num" val="45"/>
        <cfvo type="num" val="85"/>
        <cfvo type="num" val="100"/>
        <color rgb="FFF8696B"/>
        <color rgb="FFFFEB84"/>
        <color rgb="FF63BE7B"/>
      </colorScale>
    </cfRule>
    <cfRule type="colorScale" priority="59">
      <colorScale>
        <cfvo type="num" val="0"/>
        <cfvo type="num" val="0"/>
        <cfvo type="num" val="85"/>
        <color rgb="FFF8696B"/>
        <color rgb="FFFFEB84"/>
        <color rgb="FF63BE7B"/>
      </colorScale>
    </cfRule>
  </conditionalFormatting>
  <conditionalFormatting sqref="AG491:AH491">
    <cfRule type="iconSet" priority="56">
      <iconSet iconSet="3Symbols">
        <cfvo type="percent" val="0"/>
        <cfvo type="percent" val="33"/>
        <cfvo type="percent" val="67"/>
      </iconSet>
    </cfRule>
  </conditionalFormatting>
  <conditionalFormatting sqref="AQ491">
    <cfRule type="colorScale" priority="53">
      <colorScale>
        <cfvo type="percent" val="45"/>
        <cfvo type="percent" val="85"/>
        <cfvo type="percent" val="100"/>
        <color rgb="FFF8696B"/>
        <color rgb="FFFFEB84"/>
        <color rgb="FF63BE7B"/>
      </colorScale>
    </cfRule>
    <cfRule type="colorScale" priority="54">
      <colorScale>
        <cfvo type="num" val="45"/>
        <cfvo type="num" val="85"/>
        <cfvo type="num" val="100"/>
        <color rgb="FFF8696B"/>
        <color rgb="FFFFEB84"/>
        <color rgb="FF63BE7B"/>
      </colorScale>
    </cfRule>
    <cfRule type="colorScale" priority="55">
      <colorScale>
        <cfvo type="num" val="0"/>
        <cfvo type="num" val="0"/>
        <cfvo type="num" val="85"/>
        <color rgb="FFF8696B"/>
        <color rgb="FFFFEB84"/>
        <color rgb="FF63BE7B"/>
      </colorScale>
    </cfRule>
  </conditionalFormatting>
  <conditionalFormatting sqref="AG563:AH563">
    <cfRule type="iconSet" priority="52">
      <iconSet iconSet="3Symbols">
        <cfvo type="percent" val="0"/>
        <cfvo type="percent" val="33"/>
        <cfvo type="percent" val="67"/>
      </iconSet>
    </cfRule>
  </conditionalFormatting>
  <conditionalFormatting sqref="AQ563">
    <cfRule type="colorScale" priority="49">
      <colorScale>
        <cfvo type="percent" val="45"/>
        <cfvo type="percent" val="85"/>
        <cfvo type="percent" val="100"/>
        <color rgb="FFF8696B"/>
        <color rgb="FFFFEB84"/>
        <color rgb="FF63BE7B"/>
      </colorScale>
    </cfRule>
    <cfRule type="colorScale" priority="50">
      <colorScale>
        <cfvo type="num" val="45"/>
        <cfvo type="num" val="85"/>
        <cfvo type="num" val="100"/>
        <color rgb="FFF8696B"/>
        <color rgb="FFFFEB84"/>
        <color rgb="FF63BE7B"/>
      </colorScale>
    </cfRule>
    <cfRule type="colorScale" priority="51">
      <colorScale>
        <cfvo type="num" val="0"/>
        <cfvo type="num" val="0"/>
        <cfvo type="num" val="85"/>
        <color rgb="FFF8696B"/>
        <color rgb="FFFFEB84"/>
        <color rgb="FF63BE7B"/>
      </colorScale>
    </cfRule>
  </conditionalFormatting>
  <conditionalFormatting sqref="AG939:AH939">
    <cfRule type="iconSet" priority="48">
      <iconSet iconSet="3Symbols">
        <cfvo type="percent" val="0"/>
        <cfvo type="percent" val="33"/>
        <cfvo type="percent" val="67"/>
      </iconSet>
    </cfRule>
  </conditionalFormatting>
  <conditionalFormatting sqref="AQ939">
    <cfRule type="colorScale" priority="45">
      <colorScale>
        <cfvo type="percent" val="45"/>
        <cfvo type="percent" val="85"/>
        <cfvo type="percent" val="100"/>
        <color rgb="FFF8696B"/>
        <color rgb="FFFFEB84"/>
        <color rgb="FF63BE7B"/>
      </colorScale>
    </cfRule>
    <cfRule type="colorScale" priority="46">
      <colorScale>
        <cfvo type="num" val="45"/>
        <cfvo type="num" val="85"/>
        <cfvo type="num" val="100"/>
        <color rgb="FFF8696B"/>
        <color rgb="FFFFEB84"/>
        <color rgb="FF63BE7B"/>
      </colorScale>
    </cfRule>
    <cfRule type="colorScale" priority="47">
      <colorScale>
        <cfvo type="num" val="0"/>
        <cfvo type="num" val="0"/>
        <cfvo type="num" val="85"/>
        <color rgb="FFF8696B"/>
        <color rgb="FFFFEB84"/>
        <color rgb="FF63BE7B"/>
      </colorScale>
    </cfRule>
  </conditionalFormatting>
  <conditionalFormatting sqref="AG891:AH891">
    <cfRule type="iconSet" priority="44">
      <iconSet iconSet="3Symbols">
        <cfvo type="percent" val="0"/>
        <cfvo type="percent" val="33"/>
        <cfvo type="percent" val="67"/>
      </iconSet>
    </cfRule>
  </conditionalFormatting>
  <conditionalFormatting sqref="AQ891">
    <cfRule type="colorScale" priority="41">
      <colorScale>
        <cfvo type="percent" val="45"/>
        <cfvo type="percent" val="85"/>
        <cfvo type="percent" val="100"/>
        <color rgb="FFF8696B"/>
        <color rgb="FFFFEB84"/>
        <color rgb="FF63BE7B"/>
      </colorScale>
    </cfRule>
    <cfRule type="colorScale" priority="42">
      <colorScale>
        <cfvo type="num" val="45"/>
        <cfvo type="num" val="85"/>
        <cfvo type="num" val="100"/>
        <color rgb="FFF8696B"/>
        <color rgb="FFFFEB84"/>
        <color rgb="FF63BE7B"/>
      </colorScale>
    </cfRule>
    <cfRule type="colorScale" priority="43">
      <colorScale>
        <cfvo type="num" val="0"/>
        <cfvo type="num" val="0"/>
        <cfvo type="num" val="85"/>
        <color rgb="FFF8696B"/>
        <color rgb="FFFFEB84"/>
        <color rgb="FF63BE7B"/>
      </colorScale>
    </cfRule>
  </conditionalFormatting>
  <conditionalFormatting sqref="AG911:AH911">
    <cfRule type="iconSet" priority="40">
      <iconSet iconSet="3Symbols">
        <cfvo type="percent" val="0"/>
        <cfvo type="percent" val="33"/>
        <cfvo type="percent" val="67"/>
      </iconSet>
    </cfRule>
  </conditionalFormatting>
  <conditionalFormatting sqref="AQ911">
    <cfRule type="colorScale" priority="37">
      <colorScale>
        <cfvo type="percent" val="45"/>
        <cfvo type="percent" val="85"/>
        <cfvo type="percent" val="100"/>
        <color rgb="FFF8696B"/>
        <color rgb="FFFFEB84"/>
        <color rgb="FF63BE7B"/>
      </colorScale>
    </cfRule>
    <cfRule type="colorScale" priority="38">
      <colorScale>
        <cfvo type="num" val="45"/>
        <cfvo type="num" val="85"/>
        <cfvo type="num" val="100"/>
        <color rgb="FFF8696B"/>
        <color rgb="FFFFEB84"/>
        <color rgb="FF63BE7B"/>
      </colorScale>
    </cfRule>
    <cfRule type="colorScale" priority="39">
      <colorScale>
        <cfvo type="num" val="0"/>
        <cfvo type="num" val="0"/>
        <cfvo type="num" val="85"/>
        <color rgb="FFF8696B"/>
        <color rgb="FFFFEB84"/>
        <color rgb="FF63BE7B"/>
      </colorScale>
    </cfRule>
  </conditionalFormatting>
  <conditionalFormatting sqref="AG799">
    <cfRule type="iconSet" priority="33">
      <iconSet iconSet="3Symbols">
        <cfvo type="percent" val="0"/>
        <cfvo type="percent" val="33"/>
        <cfvo type="percent" val="67"/>
      </iconSet>
    </cfRule>
  </conditionalFormatting>
  <conditionalFormatting sqref="AQ799">
    <cfRule type="colorScale" priority="34">
      <colorScale>
        <cfvo type="percent" val="45"/>
        <cfvo type="percent" val="85"/>
        <cfvo type="percent" val="100"/>
        <color rgb="FFF8696B"/>
        <color rgb="FFFFEB84"/>
        <color rgb="FF63BE7B"/>
      </colorScale>
    </cfRule>
    <cfRule type="colorScale" priority="35">
      <colorScale>
        <cfvo type="num" val="45"/>
        <cfvo type="num" val="85"/>
        <cfvo type="num" val="100"/>
        <color rgb="FFF8696B"/>
        <color rgb="FFFFEB84"/>
        <color rgb="FF63BE7B"/>
      </colorScale>
    </cfRule>
    <cfRule type="colorScale" priority="36">
      <colorScale>
        <cfvo type="num" val="0"/>
        <cfvo type="num" val="0"/>
        <cfvo type="num" val="85"/>
        <color rgb="FFF8696B"/>
        <color rgb="FFFFEB84"/>
        <color rgb="FF63BE7B"/>
      </colorScale>
    </cfRule>
  </conditionalFormatting>
  <conditionalFormatting sqref="AG325:AH325">
    <cfRule type="iconSet" priority="29">
      <iconSet iconSet="3Symbols">
        <cfvo type="percent" val="0"/>
        <cfvo type="percent" val="33"/>
        <cfvo type="percent" val="67"/>
      </iconSet>
    </cfRule>
  </conditionalFormatting>
  <conditionalFormatting sqref="AQ325">
    <cfRule type="colorScale" priority="30">
      <colorScale>
        <cfvo type="percent" val="45"/>
        <cfvo type="percent" val="85"/>
        <cfvo type="percent" val="100"/>
        <color rgb="FFF8696B"/>
        <color rgb="FFFFEB84"/>
        <color rgb="FF63BE7B"/>
      </colorScale>
    </cfRule>
    <cfRule type="colorScale" priority="31">
      <colorScale>
        <cfvo type="num" val="45"/>
        <cfvo type="num" val="85"/>
        <cfvo type="num" val="100"/>
        <color rgb="FFF8696B"/>
        <color rgb="FFFFEB84"/>
        <color rgb="FF63BE7B"/>
      </colorScale>
    </cfRule>
    <cfRule type="colorScale" priority="32">
      <colorScale>
        <cfvo type="num" val="0"/>
        <cfvo type="num" val="0"/>
        <cfvo type="num" val="85"/>
        <color rgb="FFF8696B"/>
        <color rgb="FFFFEB84"/>
        <color rgb="FF63BE7B"/>
      </colorScale>
    </cfRule>
  </conditionalFormatting>
  <conditionalFormatting sqref="AG193:AH193">
    <cfRule type="iconSet" priority="28">
      <iconSet iconSet="3Symbols">
        <cfvo type="percent" val="0"/>
        <cfvo type="percent" val="33"/>
        <cfvo type="percent" val="67"/>
      </iconSet>
    </cfRule>
  </conditionalFormatting>
  <conditionalFormatting sqref="AQ193">
    <cfRule type="colorScale" priority="25">
      <colorScale>
        <cfvo type="percent" val="45"/>
        <cfvo type="percent" val="85"/>
        <cfvo type="percent" val="100"/>
        <color rgb="FFF8696B"/>
        <color rgb="FFFFEB84"/>
        <color rgb="FF63BE7B"/>
      </colorScale>
    </cfRule>
    <cfRule type="colorScale" priority="26">
      <colorScale>
        <cfvo type="num" val="45"/>
        <cfvo type="num" val="85"/>
        <cfvo type="num" val="100"/>
        <color rgb="FFF8696B"/>
        <color rgb="FFFFEB84"/>
        <color rgb="FF63BE7B"/>
      </colorScale>
    </cfRule>
    <cfRule type="colorScale" priority="27">
      <colorScale>
        <cfvo type="num" val="0"/>
        <cfvo type="num" val="0"/>
        <cfvo type="num" val="85"/>
        <color rgb="FFF8696B"/>
        <color rgb="FFFFEB84"/>
        <color rgb="FF63BE7B"/>
      </colorScale>
    </cfRule>
  </conditionalFormatting>
  <conditionalFormatting sqref="AQ173">
    <cfRule type="colorScale" priority="303">
      <colorScale>
        <cfvo type="percent" val="45"/>
        <cfvo type="percent" val="85"/>
        <cfvo type="percent" val="100"/>
        <color rgb="FFF8696B"/>
        <color rgb="FFFFEB84"/>
        <color rgb="FF63BE7B"/>
      </colorScale>
    </cfRule>
    <cfRule type="colorScale" priority="304">
      <colorScale>
        <cfvo type="num" val="45"/>
        <cfvo type="num" val="85"/>
        <cfvo type="num" val="100"/>
        <color rgb="FFF8696B"/>
        <color rgb="FFFFEB84"/>
        <color rgb="FF63BE7B"/>
      </colorScale>
    </cfRule>
    <cfRule type="colorScale" priority="305">
      <colorScale>
        <cfvo type="num" val="0"/>
        <cfvo type="num" val="0"/>
        <cfvo type="num" val="85"/>
        <color rgb="FFF8696B"/>
        <color rgb="FFFFEB84"/>
        <color rgb="FF63BE7B"/>
      </colorScale>
    </cfRule>
  </conditionalFormatting>
  <conditionalFormatting sqref="AG687:AH687">
    <cfRule type="iconSet" priority="24">
      <iconSet iconSet="3Symbols">
        <cfvo type="percent" val="0"/>
        <cfvo type="percent" val="33"/>
        <cfvo type="percent" val="67"/>
      </iconSet>
    </cfRule>
  </conditionalFormatting>
  <conditionalFormatting sqref="AG695">
    <cfRule type="iconSet" priority="23">
      <iconSet iconSet="3Symbols">
        <cfvo type="percent" val="0"/>
        <cfvo type="percent" val="33"/>
        <cfvo type="percent" val="67"/>
      </iconSet>
    </cfRule>
  </conditionalFormatting>
  <conditionalFormatting sqref="AQ687">
    <cfRule type="colorScale" priority="20">
      <colorScale>
        <cfvo type="percent" val="45"/>
        <cfvo type="percent" val="85"/>
        <cfvo type="percent" val="100"/>
        <color rgb="FFF8696B"/>
        <color rgb="FFFFEB84"/>
        <color rgb="FF63BE7B"/>
      </colorScale>
    </cfRule>
    <cfRule type="colorScale" priority="21">
      <colorScale>
        <cfvo type="num" val="45"/>
        <cfvo type="num" val="85"/>
        <cfvo type="num" val="100"/>
        <color rgb="FFF8696B"/>
        <color rgb="FFFFEB84"/>
        <color rgb="FF63BE7B"/>
      </colorScale>
    </cfRule>
    <cfRule type="colorScale" priority="22">
      <colorScale>
        <cfvo type="num" val="0"/>
        <cfvo type="num" val="0"/>
        <cfvo type="num" val="85"/>
        <color rgb="FFF8696B"/>
        <color rgb="FFFFEB84"/>
        <color rgb="FF63BE7B"/>
      </colorScale>
    </cfRule>
  </conditionalFormatting>
  <conditionalFormatting sqref="AQ695">
    <cfRule type="colorScale" priority="17">
      <colorScale>
        <cfvo type="percent" val="45"/>
        <cfvo type="percent" val="85"/>
        <cfvo type="percent" val="100"/>
        <color rgb="FFF8696B"/>
        <color rgb="FFFFEB84"/>
        <color rgb="FF63BE7B"/>
      </colorScale>
    </cfRule>
    <cfRule type="colorScale" priority="18">
      <colorScale>
        <cfvo type="num" val="45"/>
        <cfvo type="num" val="85"/>
        <cfvo type="num" val="100"/>
        <color rgb="FFF8696B"/>
        <color rgb="FFFFEB84"/>
        <color rgb="FF63BE7B"/>
      </colorScale>
    </cfRule>
    <cfRule type="colorScale" priority="19">
      <colorScale>
        <cfvo type="num" val="0"/>
        <cfvo type="num" val="0"/>
        <cfvo type="num" val="85"/>
        <color rgb="FFF8696B"/>
        <color rgb="FFFFEB84"/>
        <color rgb="FF63BE7B"/>
      </colorScale>
    </cfRule>
  </conditionalFormatting>
  <conditionalFormatting sqref="AG777">
    <cfRule type="iconSet" priority="16">
      <iconSet iconSet="3Symbols">
        <cfvo type="percent" val="0"/>
        <cfvo type="percent" val="33"/>
        <cfvo type="percent" val="67"/>
      </iconSet>
    </cfRule>
  </conditionalFormatting>
  <conditionalFormatting sqref="AQ777">
    <cfRule type="colorScale" priority="13">
      <colorScale>
        <cfvo type="percent" val="45"/>
        <cfvo type="percent" val="85"/>
        <cfvo type="percent" val="100"/>
        <color rgb="FFF8696B"/>
        <color rgb="FFFFEB84"/>
        <color rgb="FF63BE7B"/>
      </colorScale>
    </cfRule>
    <cfRule type="colorScale" priority="14">
      <colorScale>
        <cfvo type="num" val="45"/>
        <cfvo type="num" val="85"/>
        <cfvo type="num" val="100"/>
        <color rgb="FFF8696B"/>
        <color rgb="FFFFEB84"/>
        <color rgb="FF63BE7B"/>
      </colorScale>
    </cfRule>
    <cfRule type="colorScale" priority="15">
      <colorScale>
        <cfvo type="num" val="0"/>
        <cfvo type="num" val="0"/>
        <cfvo type="num" val="85"/>
        <color rgb="FFF8696B"/>
        <color rgb="FFFFEB84"/>
        <color rgb="FF63BE7B"/>
      </colorScale>
    </cfRule>
  </conditionalFormatting>
  <conditionalFormatting sqref="AH485">
    <cfRule type="iconSet" priority="12">
      <iconSet iconSet="3Symbols">
        <cfvo type="percent" val="0"/>
        <cfvo type="percent" val="33"/>
        <cfvo type="percent" val="67"/>
      </iconSet>
    </cfRule>
  </conditionalFormatting>
  <conditionalFormatting sqref="AH133">
    <cfRule type="iconSet" priority="11">
      <iconSet iconSet="3Symbols">
        <cfvo type="percent" val="0"/>
        <cfvo type="percent" val="33"/>
        <cfvo type="percent" val="67"/>
      </iconSet>
    </cfRule>
  </conditionalFormatting>
  <conditionalFormatting sqref="AF7 AF9 AF11 AF13 AF15 AF17 AF19 AF21 AF23 AF25 AF27 AF29 AF31 AF33 AF35 AF37 AF39 AF41 AF43 AF45 AF47 AF49 AF51 AF53 AF55 AF57 AF59 AF61 AF63 AF65 AF67 AF69 AF71 AF73 AF75 AF77 AF79 AF81 AF83 AF85 AF87 AF89 AF91">
    <cfRule type="iconSet" priority="10">
      <iconSet iconSet="3Symbols">
        <cfvo type="percent" val="0"/>
        <cfvo type="percent" val="33"/>
        <cfvo type="percent" val="67"/>
      </iconSet>
    </cfRule>
  </conditionalFormatting>
  <conditionalFormatting sqref="AF97 AF99 AF101">
    <cfRule type="iconSet" priority="9">
      <iconSet iconSet="3Symbols">
        <cfvo type="percent" val="0"/>
        <cfvo type="percent" val="33"/>
        <cfvo type="percent" val="67"/>
      </iconSet>
    </cfRule>
  </conditionalFormatting>
  <conditionalFormatting sqref="AF111 AF113 AF115 AF117 AF119 AF121 AF123 AF125 AF127 AF129 AF131 AF133 AF135 AF137 AF139 AF141 AF143 AF145 AF147 AF149 AF151 AF153 AF155 AF157 AF159 AF161 AF163 AF165 AF167 AF169 AF171 AF173 AF175 AF177 AF179 AF181 AF183 AF185 AF187 AF189 AF191 AF193 AF195 AF197 AF199 AF201 AF203 AF205 AF207 AF209 AF211 AF213 AF215 AF217">
    <cfRule type="iconSet" priority="8">
      <iconSet iconSet="3Symbols">
        <cfvo type="percent" val="0"/>
        <cfvo type="percent" val="33"/>
        <cfvo type="percent" val="67"/>
      </iconSet>
    </cfRule>
  </conditionalFormatting>
  <conditionalFormatting sqref="AF223 AF225 AF227 AF229 AF231 AF233 AF235 AF237 AF239 AF241 AF243 AF245 AF247 AF249 AF251 AF253 AF255 AF257 AF259 AF261 AF263 AF265 AF267 AF269 AF271 AF273 AF275 AF277 AF279 AF281 AF283 AF285 AF287 AF289 AF291 AF293 AF295 AF297 AF299 AF301 AF303 AF305 AF307 AF309 AF311 AF313">
    <cfRule type="iconSet" priority="7">
      <iconSet iconSet="3Symbols">
        <cfvo type="percent" val="0"/>
        <cfvo type="percent" val="33"/>
        <cfvo type="percent" val="67"/>
      </iconSet>
    </cfRule>
  </conditionalFormatting>
  <conditionalFormatting sqref="AF329 AF331 AF333 AF335 AF337 AF339 AF341 AF343 AF345 AF347 AF349">
    <cfRule type="iconSet" priority="6">
      <iconSet iconSet="3Symbols">
        <cfvo type="percent" val="0"/>
        <cfvo type="percent" val="33"/>
        <cfvo type="percent" val="67"/>
      </iconSet>
    </cfRule>
  </conditionalFormatting>
  <conditionalFormatting sqref="AF355 AF357 AF359 AF361 AF363 AF365 AF367 AF369 AF371 AF373 AF375 AF377 AF379 AF381 AF383 AF385 AF387 AF389 AF391 AF393 AF395 AF397 AF399 AF401 AF403 AF405 AF407 AF409 AF411 AF413 AF415 AF417 AF419 AF421 AF423 AF425 AF427 AF429 AF431 AF433 AF435 AF437 AF439 AF441 AF443 AF445 AF447 AF449 AF451 AF453 AF455 AF457 AF459 AF461 AF463 AF465 AF467 AF469 AF471 AF473 AF475 AF477 AF479 AF481 AF483">
    <cfRule type="iconSet" priority="5">
      <iconSet iconSet="3Symbols">
        <cfvo type="percent" val="0"/>
        <cfvo type="percent" val="33"/>
        <cfvo type="percent" val="67"/>
      </iconSet>
    </cfRule>
  </conditionalFormatting>
  <conditionalFormatting sqref="AF491 AF493 AF495 AF497 AF499 AF501 AF503 AF505 AF507 AF509 AF511 AF513 AF515 AF517 AF519 AF521 AF523 AF525 AF527 AF529 AF531 AF533 AF535 AF537 AF539 AF541 AF543 AF545 AF547 AF549 AF551 AF553 AF555 AF557 AF559 AF561 AF563 AF565 AF567 AF569 AF571 AF573 AF575 AF577 AF579 AF581 AF583 AF585 AF587 AF589 AF591 AF593 AF595 AF597 AF599 AF601 AF603 AF605 AF607 AF609 AF611 AF613 AF615 AF617 AF619 AF621 AF623 AF625 AF627 AF629 AF631 AF633 AF635 AF637 AF639 AF641 AF643 AF645 AF647 AF649 AF651 AF653 AF655 AF657 AF659 AF661 AF663 AF665 AF667 AF669 AF671 AF673 AF675 AF677 AF679 AF681 AF683 AF685 AF687 AF689 AF691 AF693 AF695 AF697 AF699 AF701 AF703 AF705 AF707 AF709 AF711 AF713 AF715 AF717 AF719 AF721 AF723 AF725 AF727 AF729 AF731 AF733 AF735 AF737 AF739 AF741 AF743 AF745 AF747 AF749 AF751 AF753 AF755 AF757 AF759 AF761 AF763 AF765 AF767 AF769 AF771 AF773 AF775 AF777 AF779 AF781 AF783 AF785 AF787 AF789 AF791 AF793 AF795 AF797 AF799 AF801 AF803 AF805 AF807 AF809 AF811 AF813 AF815 AF817 AF819 AF821 AF823 AF825 AF827">
    <cfRule type="iconSet" priority="4">
      <iconSet iconSet="3Symbols">
        <cfvo type="percent" val="0"/>
        <cfvo type="percent" val="33"/>
        <cfvo type="percent" val="67"/>
      </iconSet>
    </cfRule>
  </conditionalFormatting>
  <conditionalFormatting sqref="AF835 AF837 AF839 AF841 AF843 AF845">
    <cfRule type="iconSet" priority="3">
      <iconSet iconSet="3Symbols">
        <cfvo type="percent" val="0"/>
        <cfvo type="percent" val="33"/>
        <cfvo type="percent" val="67"/>
      </iconSet>
    </cfRule>
  </conditionalFormatting>
  <conditionalFormatting sqref="AF851 AF853 AF855 AF857 AF859 AF861 AF863 AF865 AF867 AF869 AF871 AF873 AF875 AF877 AF879 AF881 AF883 AF885 AF887 AF889 AF891 AF893 AF895 AF897 AF899 AF901 AF903 AF905 AF907 AF909 AF911 AF913 AF915 AF917 AF919 AF921 AF923 AF925 AF927 AF929 AF931 AF933 AF935 AF937 AF939 AF941 AF943">
    <cfRule type="iconSet" priority="2">
      <iconSet iconSet="3Symbols">
        <cfvo type="percent" val="0"/>
        <cfvo type="percent" val="33"/>
        <cfvo type="percent" val="67"/>
      </iconSet>
    </cfRule>
  </conditionalFormatting>
  <conditionalFormatting sqref="AB5:AB944">
    <cfRule type="colorScale" priority="1">
      <colorScale>
        <cfvo type="percent" val="60"/>
        <cfvo type="percent" val="85"/>
        <cfvo type="percent" val="100"/>
        <color rgb="FFFF0000"/>
        <color theme="7" tint="0.39997558519241921"/>
        <color theme="9"/>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021ED7EB-AE03-42F1-846E-5013CF6A43F1}">
  <ds:schemaRefs>
    <ds:schemaRef ds:uri="http://schemas.microsoft.com/sharepoint/v3/contenttype/forms"/>
  </ds:schemaRefs>
</ds:datastoreItem>
</file>

<file path=customXml/itemProps2.xml><?xml version="1.0" encoding="utf-8"?>
<ds:datastoreItem xmlns:ds="http://schemas.openxmlformats.org/officeDocument/2006/customXml" ds:itemID="{A1E87028-62BF-4195-8FD1-1AB438A8ED70}"/>
</file>

<file path=customXml/itemProps3.xml><?xml version="1.0" encoding="utf-8"?>
<ds:datastoreItem xmlns:ds="http://schemas.openxmlformats.org/officeDocument/2006/customXml" ds:itemID="{9E196566-5D51-4BE5-BD11-3731B36E0A59}">
  <ds:schemaRefs>
    <ds:schemaRef ds:uri="http://schemas.microsoft.com/office/2006/metadata/properties"/>
    <ds:schemaRef ds:uri="http://www.w3.org/2000/xmln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2020 - FE DE ERRATAS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1.MATRIZ PLANDE ACCIÓN 2020 IV TRIMESTRE V2 FE DE ERRATAS</dc:title>
  <dc:creator>Microsoft Office User</dc:creator>
  <cp:lastModifiedBy>Cenaida Jerez Ruiz</cp:lastModifiedBy>
  <dcterms:created xsi:type="dcterms:W3CDTF">2021-02-23T20:28:07Z</dcterms:created>
  <dcterms:modified xsi:type="dcterms:W3CDTF">2021-03-23T20:50:56Z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